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B5\57\10\KITA\02_F_Kita\1_Formulare\1_F2022\"/>
    </mc:Choice>
  </mc:AlternateContent>
  <bookViews>
    <workbookView xWindow="11505" yWindow="-15" windowWidth="11550" windowHeight="9120"/>
  </bookViews>
  <sheets>
    <sheet name="Quartale I-IV" sheetId="3" r:id="rId1"/>
    <sheet name="Antrag Pauschale" sheetId="5" r:id="rId2"/>
    <sheet name="Testberechnung" sheetId="4" r:id="rId3"/>
  </sheets>
  <definedNames>
    <definedName name="_xlnm.Print_Area" localSheetId="0">'Quartale I-IV'!$B$2:$N$99</definedName>
  </definedNames>
  <calcPr calcId="162913"/>
</workbook>
</file>

<file path=xl/calcChain.xml><?xml version="1.0" encoding="utf-8"?>
<calcChain xmlns="http://schemas.openxmlformats.org/spreadsheetml/2006/main">
  <c r="I34" i="5" l="1"/>
  <c r="B2" i="3"/>
  <c r="W12" i="3"/>
  <c r="W11" i="3"/>
  <c r="W10" i="3"/>
  <c r="W13" i="3" l="1"/>
  <c r="J55" i="3" l="1"/>
  <c r="J48" i="3"/>
  <c r="J41" i="3"/>
  <c r="J31" i="3"/>
  <c r="J22" i="3"/>
  <c r="J13" i="3"/>
  <c r="F55" i="3" l="1"/>
  <c r="N48" i="3"/>
  <c r="F48" i="3"/>
  <c r="N41" i="3"/>
  <c r="F31" i="3"/>
  <c r="N30" i="3"/>
  <c r="J30" i="3"/>
  <c r="F30" i="3"/>
  <c r="N22" i="3"/>
  <c r="F22" i="3"/>
  <c r="N21" i="3"/>
  <c r="J21" i="3"/>
  <c r="F21" i="3"/>
  <c r="N13" i="3"/>
  <c r="F13" i="3"/>
  <c r="L69" i="3" l="1"/>
  <c r="M62" i="3" l="1"/>
  <c r="K19" i="4" l="1"/>
  <c r="K18" i="4"/>
  <c r="H19" i="4"/>
  <c r="H18" i="4"/>
  <c r="K20" i="4"/>
  <c r="J20" i="4"/>
  <c r="G20" i="4"/>
  <c r="H20" i="4"/>
  <c r="F20" i="4"/>
  <c r="C19" i="4"/>
  <c r="C20" i="4"/>
  <c r="D20" i="4"/>
  <c r="D19" i="4"/>
  <c r="D18" i="4"/>
  <c r="K15" i="4"/>
  <c r="J15" i="4"/>
  <c r="F15" i="4"/>
  <c r="G15" i="4"/>
  <c r="H15" i="4"/>
  <c r="E15" i="4"/>
  <c r="D15" i="4"/>
  <c r="K14" i="4"/>
  <c r="H14" i="4"/>
  <c r="D14" i="4"/>
  <c r="K13" i="4"/>
  <c r="H13" i="4"/>
  <c r="D13" i="4"/>
  <c r="K12" i="4"/>
  <c r="H12" i="4"/>
  <c r="D12" i="4"/>
  <c r="K11" i="4"/>
  <c r="K16" i="4" s="1"/>
  <c r="H11" i="4"/>
  <c r="D11" i="4"/>
  <c r="C15" i="4"/>
  <c r="L20" i="4"/>
  <c r="I20" i="4"/>
  <c r="E20" i="4"/>
  <c r="F41" i="3"/>
  <c r="L62" i="3"/>
  <c r="I62" i="3"/>
  <c r="H62" i="3"/>
  <c r="G62" i="3"/>
  <c r="E62" i="3"/>
  <c r="D62" i="3"/>
  <c r="M39" i="3"/>
  <c r="L39" i="3"/>
  <c r="I39" i="3"/>
  <c r="H39" i="3"/>
  <c r="G39" i="3"/>
  <c r="E39" i="3"/>
  <c r="L15" i="4"/>
  <c r="I15" i="4"/>
  <c r="L76" i="3" l="1"/>
  <c r="H21" i="4"/>
  <c r="H16" i="4"/>
  <c r="H22" i="4" s="1"/>
  <c r="K21" i="4"/>
  <c r="K22" i="4" s="1"/>
  <c r="D16" i="4"/>
  <c r="D21" i="4"/>
  <c r="D22" i="4" l="1"/>
  <c r="I28" i="4"/>
  <c r="L3" i="4" l="1"/>
  <c r="B5" i="4"/>
  <c r="B3" i="4"/>
  <c r="G19" i="4" l="1"/>
  <c r="G18" i="4"/>
  <c r="G14" i="4"/>
  <c r="G13" i="4"/>
  <c r="G12" i="4"/>
  <c r="G11" i="4"/>
  <c r="G16" i="4" l="1"/>
  <c r="G21" i="4"/>
  <c r="I19" i="4"/>
  <c r="I18" i="4"/>
  <c r="I14" i="4"/>
  <c r="I13" i="4"/>
  <c r="I12" i="4"/>
  <c r="I11" i="4"/>
  <c r="G22" i="4" l="1"/>
  <c r="I16" i="4"/>
  <c r="E71" i="4" s="1"/>
  <c r="I21" i="4"/>
  <c r="I42" i="4"/>
  <c r="L76" i="4" s="1"/>
  <c r="I48" i="4" l="1"/>
  <c r="I46" i="4"/>
  <c r="A48" i="4"/>
  <c r="A46" i="4"/>
  <c r="F32" i="4"/>
  <c r="A32" i="4"/>
  <c r="A30" i="4"/>
  <c r="I66" i="4"/>
  <c r="I30" i="4"/>
  <c r="L70" i="3"/>
  <c r="I32" i="4" s="1"/>
  <c r="C18" i="4" l="1"/>
  <c r="C21" i="4" s="1"/>
  <c r="C14" i="4"/>
  <c r="C12" i="4"/>
  <c r="W8" i="3" l="1"/>
  <c r="S29" i="3" l="1"/>
  <c r="E19" i="4"/>
  <c r="E18" i="4"/>
  <c r="E13" i="4"/>
  <c r="E21" i="4" l="1"/>
  <c r="J14" i="4"/>
  <c r="J12" i="4"/>
  <c r="F14" i="4"/>
  <c r="F12" i="4"/>
  <c r="E14" i="4"/>
  <c r="E12" i="4"/>
  <c r="C13" i="4"/>
  <c r="L14" i="4" l="1"/>
  <c r="L12" i="4" l="1"/>
  <c r="L74" i="3"/>
  <c r="I40" i="4" s="1"/>
  <c r="L73" i="4" s="1"/>
  <c r="R7" i="3"/>
  <c r="F30" i="4"/>
  <c r="I34" i="4"/>
  <c r="I36" i="4"/>
  <c r="F18" i="4"/>
  <c r="F19" i="4"/>
  <c r="J18" i="4"/>
  <c r="J19" i="4"/>
  <c r="I38" i="4"/>
  <c r="I5" i="4"/>
  <c r="F11" i="4"/>
  <c r="F13" i="4"/>
  <c r="J11" i="4"/>
  <c r="J13" i="4"/>
  <c r="I58" i="4"/>
  <c r="R80" i="3"/>
  <c r="O56" i="4" s="1"/>
  <c r="R82" i="3"/>
  <c r="P56" i="4" s="1"/>
  <c r="Q56" i="4"/>
  <c r="I24" i="4"/>
  <c r="L13" i="4"/>
  <c r="L19" i="4"/>
  <c r="B90" i="3"/>
  <c r="F21" i="4" l="1"/>
  <c r="F16" i="4"/>
  <c r="J21" i="4"/>
  <c r="J16" i="4"/>
  <c r="L18" i="4"/>
  <c r="L21" i="4" s="1"/>
  <c r="L80" i="3"/>
  <c r="I50" i="4" s="1"/>
  <c r="L11" i="4"/>
  <c r="L16" i="4" s="1"/>
  <c r="E72" i="4" s="1"/>
  <c r="E56" i="4"/>
  <c r="I26" i="4" l="1"/>
  <c r="J22" i="4"/>
  <c r="I44" i="4"/>
  <c r="F22" i="4"/>
  <c r="I62" i="4" l="1"/>
  <c r="I64" i="4" s="1"/>
  <c r="F74" i="4" l="1"/>
  <c r="A78" i="4"/>
  <c r="F75" i="4"/>
  <c r="A71" i="4"/>
  <c r="F77" i="4"/>
  <c r="D39" i="3"/>
  <c r="L64" i="3" s="1"/>
  <c r="C11" i="4"/>
  <c r="C16" i="4"/>
  <c r="C22" i="4" s="1"/>
  <c r="I25" i="4" s="1"/>
  <c r="J25" i="4" s="1"/>
  <c r="L82" i="3"/>
  <c r="K67" i="3" l="1"/>
  <c r="L84" i="3"/>
  <c r="E11" i="4"/>
  <c r="E16" i="4" s="1"/>
  <c r="I52" i="4" l="1"/>
  <c r="C70" i="4" s="1"/>
  <c r="F70" i="4" s="1"/>
  <c r="E70" i="4"/>
  <c r="I70" i="4" l="1"/>
  <c r="L70" i="4" s="1"/>
  <c r="I54" i="4"/>
  <c r="C71" i="4"/>
  <c r="F71" i="4" s="1"/>
  <c r="I71" i="4" s="1"/>
  <c r="L71" i="4" s="1"/>
  <c r="C72" i="4"/>
  <c r="F72" i="4" s="1"/>
  <c r="I72" i="4" s="1"/>
  <c r="L72" i="4" s="1"/>
  <c r="I56" i="4" l="1"/>
  <c r="I60" i="4"/>
  <c r="L74" i="4"/>
  <c r="L75" i="4" s="1"/>
  <c r="L77" i="4" l="1"/>
</calcChain>
</file>

<file path=xl/sharedStrings.xml><?xml version="1.0" encoding="utf-8"?>
<sst xmlns="http://schemas.openxmlformats.org/spreadsheetml/2006/main" count="206" uniqueCount="160">
  <si>
    <t>Krippe</t>
  </si>
  <si>
    <t>Kiga</t>
  </si>
  <si>
    <t>Hort</t>
  </si>
  <si>
    <t>Betreuungszeit</t>
  </si>
  <si>
    <t>Plätze</t>
  </si>
  <si>
    <t xml:space="preserve">davon aus: *)  </t>
  </si>
  <si>
    <t>gesamt LK PM</t>
  </si>
  <si>
    <t xml:space="preserve">davon aus: **)  </t>
  </si>
  <si>
    <t>davon aus: **)</t>
  </si>
  <si>
    <t>Antragsteller:                    Datum, Stempel, Unterschrift</t>
  </si>
  <si>
    <t>**) die anderen örtlichen Träger der öffentlichen Jugendhilfe sind namentlich zu benennen</t>
  </si>
  <si>
    <t>vertr. vergeb.</t>
  </si>
  <si>
    <t>*)   die Ämter, amtsfreien Gemeinden oder Städte im LK PM sind namentlich zu benennen</t>
  </si>
  <si>
    <t>bis 6 Stunden LK PM</t>
  </si>
  <si>
    <t>bis 6 Stunden a. ört. Träger</t>
  </si>
  <si>
    <t>Stellen-Ist päd. Personal</t>
  </si>
  <si>
    <t>Kita:</t>
  </si>
  <si>
    <t>Träger:</t>
  </si>
  <si>
    <t>Teltow</t>
  </si>
  <si>
    <t>Beelitz</t>
  </si>
  <si>
    <t>Kleinmachnow</t>
  </si>
  <si>
    <t>Nuthetal</t>
  </si>
  <si>
    <t>Stahnsdorf</t>
  </si>
  <si>
    <t>Michendorf</t>
  </si>
  <si>
    <t>Schwielowsee</t>
  </si>
  <si>
    <t>Seddiner See</t>
  </si>
  <si>
    <t>Werder/ Havel</t>
  </si>
  <si>
    <t>Amt Beetzsee</t>
  </si>
  <si>
    <t>Groß Kreutz/ Havel</t>
  </si>
  <si>
    <t>Kloster Lehnin</t>
  </si>
  <si>
    <t>Amt Wusterwitz</t>
  </si>
  <si>
    <t>Amt Ziesar</t>
  </si>
  <si>
    <t>Bad Belzig</t>
  </si>
  <si>
    <t>Amt Brück</t>
  </si>
  <si>
    <t>Amt Niemegk</t>
  </si>
  <si>
    <t>Treuenbrietzen</t>
  </si>
  <si>
    <t>Wiesenburg/ Mark</t>
  </si>
  <si>
    <t>bis 4 Stunden
a. ört. Träger</t>
  </si>
  <si>
    <t>über 4 Stunden
a. ört. Träger</t>
  </si>
  <si>
    <t>Potsdam</t>
  </si>
  <si>
    <t>Berlin</t>
  </si>
  <si>
    <t>Brandenburg/ Havel</t>
  </si>
  <si>
    <t>LK Teltow-Fläming</t>
  </si>
  <si>
    <t>LK Havelland</t>
  </si>
  <si>
    <t>Sachsen-Anhalt</t>
  </si>
  <si>
    <t>andere</t>
  </si>
  <si>
    <t>ja</t>
  </si>
  <si>
    <t>nein</t>
  </si>
  <si>
    <t>gesamt a. örtl. Träger</t>
  </si>
  <si>
    <t>abzügl. Stellen zur Sprachstandsförderung</t>
  </si>
  <si>
    <t xml:space="preserve">  Kita-Nr.:</t>
  </si>
  <si>
    <t>Stellen-Soll</t>
  </si>
  <si>
    <t>Gesamt-Stellen-Soll LK PM</t>
  </si>
  <si>
    <t>Bereinigtes Stellen-Ist zur Berechnung des n.p.P.</t>
  </si>
  <si>
    <t>abzügl. Gesamt-Stellen-Soll andere örtl. Träger</t>
  </si>
  <si>
    <t>pädagogischer Leitungsanteil</t>
  </si>
  <si>
    <t>Wird ein organisatorischer Leitungsanteil gewährt?</t>
  </si>
  <si>
    <t>bis 4 Stunden             LK PM</t>
  </si>
  <si>
    <t>über 4 Stunden              LK PM</t>
  </si>
  <si>
    <t>Stellen Soll
KK</t>
  </si>
  <si>
    <t>Stellen Soll
KG</t>
  </si>
  <si>
    <t>Stellen Soll
Hort</t>
  </si>
  <si>
    <t>Kinder, die durch LK PL finanziert werden</t>
  </si>
  <si>
    <t>bis 6 Stunden/ 4 Stunden</t>
  </si>
  <si>
    <t>Kinder anderer örtlicher Träger</t>
  </si>
  <si>
    <t>Kinder Gesamt</t>
  </si>
  <si>
    <t>Platzkapazität</t>
  </si>
  <si>
    <t>Betreute Kinder gesamt</t>
  </si>
  <si>
    <t>Stellen Ist gem. § 9 KitaPersV</t>
  </si>
  <si>
    <t>Stellen Sprachstandsförderung</t>
  </si>
  <si>
    <t>Stellen f. Kd. And. Örtl. Träger der öffentl. Jugendhilfe</t>
  </si>
  <si>
    <t>Bereinigtes Stellen Ist</t>
  </si>
  <si>
    <t>errechnetes Stellen Soll, das der LK finanzieren könnte</t>
  </si>
  <si>
    <t>organisatorischer Leitungsanteil</t>
  </si>
  <si>
    <t>Durchschnittssatz für Leitungsanteil</t>
  </si>
  <si>
    <t>bereinigtes Stellen Ist um den Leitungsanteil</t>
  </si>
  <si>
    <t>Differenz</t>
  </si>
  <si>
    <t>LA j/n 1=j</t>
  </si>
  <si>
    <t>pLA=oLA 1=j</t>
  </si>
  <si>
    <t>abw orgLA</t>
  </si>
  <si>
    <t xml:space="preserve">Kita-Nr.: </t>
  </si>
  <si>
    <t>davon von and. örtl. Trägern</t>
  </si>
  <si>
    <r>
      <t xml:space="preserve">Gesamtkinderzahl </t>
    </r>
    <r>
      <rPr>
        <sz val="10"/>
        <rFont val="Arial"/>
        <family val="2"/>
      </rPr>
      <t>(Summe gemeldete Kinder):</t>
    </r>
  </si>
  <si>
    <r>
      <t xml:space="preserve">Kapazität der Einrichtung </t>
    </r>
    <r>
      <rPr>
        <sz val="10"/>
        <rFont val="Arial"/>
        <family val="2"/>
      </rPr>
      <t>(gemäß Betriebserlaubnis):</t>
    </r>
  </si>
  <si>
    <t>Jahr:</t>
  </si>
  <si>
    <t>KitaG BRB</t>
  </si>
  <si>
    <t>abzügl. Asyl-Kd. aus Übergangswohnheimen</t>
  </si>
  <si>
    <t>abzügl. "Konsultationsstunden" § 10 (2) - § 10 (4) KitaPersV (Gutschein)</t>
  </si>
  <si>
    <t>Konsultationsstunden § 10 (2) - § 10 (4) KitaPersV (Gutschein)</t>
  </si>
  <si>
    <t>davon Kinder von Asyl.</t>
  </si>
  <si>
    <t>davon Asyl-Kd.</t>
  </si>
  <si>
    <t>Leitungsanteil 85% Zuschuss</t>
  </si>
  <si>
    <t>Zuschuss für Leiter im Quartal (85%)</t>
  </si>
  <si>
    <t>zusätzl. Stellen-Ist päd. Personal § 10 Abs. 2 KitaPersV</t>
  </si>
  <si>
    <t>zusätzl. Stellen-Ist päd. Personal § 10 Abs. 3 und 4 KitaPersV</t>
  </si>
  <si>
    <t>abzügl. Stellen zum Landesprogramm "Kiez-Kita"</t>
  </si>
  <si>
    <t>abzügl. Stellen für Projekt "Inklusive Kita" des Landkreises</t>
  </si>
  <si>
    <t>Durchschnittssatz:</t>
  </si>
  <si>
    <t>Durchschnittssatz</t>
  </si>
  <si>
    <t>davon Stellen für den geförderten Leitungsanteil 2,5 h pro Woche</t>
  </si>
  <si>
    <t>geförderter Leitungsanteil 2,5 h (Quartal)</t>
  </si>
  <si>
    <t>zusätzl. pädagogischer Leitungsanteil 100%</t>
  </si>
  <si>
    <t>Zuschuss Asyl-Kd. (Quartal)</t>
  </si>
  <si>
    <t>Kiga für Kinder ab 3 Jahre bis Vorschule</t>
  </si>
  <si>
    <t>Kiga letztes Jahr vor Einschulung</t>
  </si>
  <si>
    <t>Durchschnittssatz KitaLAV</t>
  </si>
  <si>
    <t>(Bitte eigenständig eintragen!)</t>
  </si>
  <si>
    <t xml:space="preserve">über 8 Stunden </t>
  </si>
  <si>
    <r>
      <t xml:space="preserve">Krippe </t>
    </r>
    <r>
      <rPr>
        <sz val="10"/>
        <rFont val="Arial"/>
        <family val="2"/>
      </rPr>
      <t>Kinder ohne Beitrag nach KitaBBV</t>
    </r>
    <r>
      <rPr>
        <b/>
        <sz val="10"/>
        <rFont val="Arial"/>
        <family val="2"/>
      </rPr>
      <t xml:space="preserve"> Plätze</t>
    </r>
  </si>
  <si>
    <r>
      <t xml:space="preserve">Kiga </t>
    </r>
    <r>
      <rPr>
        <sz val="10"/>
        <rFont val="Arial"/>
        <family val="2"/>
      </rPr>
      <t>Kinder ohne Beitrag nach KitaBBV****</t>
    </r>
    <r>
      <rPr>
        <b/>
        <sz val="10"/>
        <rFont val="Arial"/>
        <family val="2"/>
      </rPr>
      <t xml:space="preserve"> Plätze</t>
    </r>
  </si>
  <si>
    <t>**** ohne Berücksichtigung der Kinder, die im letzten Jahr vor der Einschulung sind</t>
  </si>
  <si>
    <r>
      <t>Hort</t>
    </r>
    <r>
      <rPr>
        <sz val="10"/>
        <rFont val="Arial"/>
        <family val="2"/>
      </rPr>
      <t xml:space="preserve"> Kinder ohne Beitrag nach KitaBBV</t>
    </r>
    <r>
      <rPr>
        <b/>
        <sz val="10"/>
        <rFont val="Arial"/>
        <family val="2"/>
      </rPr>
      <t xml:space="preserve"> Plätze</t>
    </r>
  </si>
  <si>
    <t>6 bis 8 Stunden</t>
  </si>
  <si>
    <r>
      <t xml:space="preserve">Kiga </t>
    </r>
    <r>
      <rPr>
        <sz val="10"/>
        <rFont val="Arial"/>
        <family val="2"/>
      </rPr>
      <t>Kinder ohne Beitrag nach KitaBBV</t>
    </r>
    <r>
      <rPr>
        <b/>
        <sz val="10"/>
        <rFont val="Arial"/>
        <family val="2"/>
      </rPr>
      <t xml:space="preserve"> Plätze</t>
    </r>
  </si>
  <si>
    <r>
      <t xml:space="preserve">Kiga letztes Jahr vor Einschulung***            vertr. vergeb. </t>
    </r>
    <r>
      <rPr>
        <b/>
        <sz val="10"/>
        <rFont val="Arial"/>
        <family val="2"/>
      </rPr>
      <t>Plätze</t>
    </r>
  </si>
  <si>
    <r>
      <t>Hort</t>
    </r>
    <r>
      <rPr>
        <sz val="10"/>
        <rFont val="Arial"/>
        <family val="2"/>
      </rPr>
      <t xml:space="preserve">                             Kinder ohne Beitrag nach KitaBBV</t>
    </r>
    <r>
      <rPr>
        <b/>
        <sz val="10"/>
        <rFont val="Arial"/>
        <family val="2"/>
      </rPr>
      <t xml:space="preserve"> Plätze</t>
    </r>
  </si>
  <si>
    <t>Hort Betreuungszeiten</t>
  </si>
  <si>
    <t>Nebenrechnung</t>
  </si>
  <si>
    <t>Altersgruppe</t>
  </si>
  <si>
    <t>0 bis unter 3 Jahre</t>
  </si>
  <si>
    <t>Klasse 1 bis 6</t>
  </si>
  <si>
    <t>proz. Anteil
St.-Soll Altersgr. am Stellen Soll</t>
  </si>
  <si>
    <t>StellenSoll</t>
  </si>
  <si>
    <t>Kürzungsbetrag</t>
  </si>
  <si>
    <t>Stellen
für Zuschuss</t>
  </si>
  <si>
    <t>Förder-
anteil</t>
  </si>
  <si>
    <t>Betrag</t>
  </si>
  <si>
    <t>über 6 bis 8 Stunden LK PM</t>
  </si>
  <si>
    <t>über 6 bis 8 Stunden a. ört. Träger</t>
  </si>
  <si>
    <t>Detaillierte Aufstellung der Elternbeitragsbefreiung nach KitaBBV</t>
  </si>
  <si>
    <t>Name der Einrichtung:</t>
  </si>
  <si>
    <t xml:space="preserve">Hier tragen Sie die Beitragsbefreiung aufgeschlüsselt nach Alter und Begründung ein. </t>
  </si>
  <si>
    <t>Anzahl KK</t>
  </si>
  <si>
    <t>Anzahl KG</t>
  </si>
  <si>
    <t>Befreiung, da Leistungsbescheid nach SGB II</t>
  </si>
  <si>
    <t>Befreiung, da Leistungsbescheid nach 3. und 4. Kapitel SGB XII</t>
  </si>
  <si>
    <t>Befreiung, da Leistungsbescheid nach AsylbLG</t>
  </si>
  <si>
    <t>Befreiung, da Leistungsbescheid nach WoGG</t>
  </si>
  <si>
    <t>Befreiung, da Geringverdiener mit Nettohaushaltseinkommen unter 20.000€ / Jahr</t>
  </si>
  <si>
    <t>Befreiung aus sonstigem Grund (bitte Begründung als Anlage beifügen)</t>
  </si>
  <si>
    <t>Für die Befreiungen nach Nummer 1-5 sind Mehrfachmeldungen möglich.</t>
  </si>
  <si>
    <t>Die für den Nachweis der Erstattungsvoraussetzungen notwendigen Unterlagen liegen vor.</t>
  </si>
  <si>
    <t>Ort, Datum</t>
  </si>
  <si>
    <t>Name und Unterschrift der zur Vertretung berechtigten Person</t>
  </si>
  <si>
    <t>Anzahl Hort</t>
  </si>
  <si>
    <t>Befreiung, da Leistungsbescheid KiZ</t>
  </si>
  <si>
    <t>In Berlin betreute Kinder:</t>
  </si>
  <si>
    <t>Anzahl:</t>
  </si>
  <si>
    <t>Rechtsstand: 01.08.2020</t>
  </si>
  <si>
    <r>
      <t xml:space="preserve">Berechnung der voraussichtlichen Personalkostenzuschüsse zum notwendigen pädagogischen Personal - unter Berücksichtigung der Rechnungslegung an andere örtliche Träger der öffentlichen Jugendhilfe durch den Träger -  
für Kinder die gemäß §§ 1 und 16 KitaG betreut werden. 
</t>
    </r>
    <r>
      <rPr>
        <sz val="10"/>
        <rFont val="Frutiger 57Cn"/>
      </rPr>
      <t>Rechtsstand: 01.08.2020</t>
    </r>
  </si>
  <si>
    <t>Anzahl Schulrücksteller neu (davon aus Spalte 7 , informativ)</t>
  </si>
  <si>
    <t>abzügl. Stellen nach §§ 27 u. 35a SGB VIII und § 99 i.V.m. § 113 Abs. 1 und 2 Nr. 3 und § 79 Abs. 1 und 2 SGB IX</t>
  </si>
  <si>
    <t>Prüfung:</t>
  </si>
  <si>
    <t xml:space="preserve">Lt. Stichtagsmeldung wurden </t>
  </si>
  <si>
    <t>Kinder gemeldet</t>
  </si>
  <si>
    <t>Es dürfen mehr Nachweise als Kinder eingetragen werden, andersherum aber nicht!</t>
  </si>
  <si>
    <t>Wir bestätigen, dass vorstehende Angaben wahr und vollständig sind.</t>
  </si>
  <si>
    <t>Dateiversion: 11.11.2021</t>
  </si>
  <si>
    <t>***) geborene Kinder zwischen 01.10.2015 bis 30.09.2016 und Schulrücksteller</t>
  </si>
  <si>
    <t>Stichtag: 01.12.2021 (I. Quartal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</si>
</sst>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0.000"/>
    <numFmt numFmtId="166" formatCode="#,##0.00\ &quot;€&quot;"/>
    <numFmt numFmtId="167" formatCode="#,##0.000"/>
    <numFmt numFmtId="168" formatCode="_-* #,##0.00\ &quot;€&quot;_-;\-* #,##0.00\ &quot;€&quot;_-;_-* &quot;-&quot;???\ &quot;€&quot;_-;_-@_-"/>
    <numFmt numFmtId="169" formatCode="0.0"/>
    <numFmt numFmtId="170" formatCode="0.000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rutiger 57Cn"/>
    </font>
    <font>
      <sz val="10"/>
      <name val="Frutiger 57Cn"/>
    </font>
    <font>
      <sz val="9"/>
      <name val="Frutiger 57Cn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8F6A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449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4" fillId="0" borderId="2" xfId="0" applyFont="1" applyBorder="1" applyProtection="1"/>
    <xf numFmtId="0" fontId="5" fillId="0" borderId="0" xfId="0" applyFont="1" applyProtection="1"/>
    <xf numFmtId="0" fontId="4" fillId="0" borderId="3" xfId="0" applyFont="1" applyBorder="1" applyProtection="1"/>
    <xf numFmtId="0" fontId="4" fillId="0" borderId="0" xfId="0" applyFont="1" applyBorder="1" applyProtection="1"/>
    <xf numFmtId="0" fontId="4" fillId="0" borderId="4" xfId="0" applyFont="1" applyBorder="1" applyProtection="1"/>
    <xf numFmtId="0" fontId="3" fillId="0" borderId="3" xfId="0" applyFont="1" applyBorder="1" applyAlignme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167" fontId="6" fillId="0" borderId="0" xfId="0" applyNumberFormat="1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1" fillId="0" borderId="0" xfId="0" applyFont="1" applyProtection="1"/>
    <xf numFmtId="0" fontId="0" fillId="0" borderId="7" xfId="0" applyBorder="1" applyProtection="1"/>
    <xf numFmtId="165" fontId="3" fillId="0" borderId="30" xfId="2" applyNumberFormat="1" applyFont="1" applyFill="1" applyBorder="1" applyAlignment="1" applyProtection="1">
      <alignment horizontal="left"/>
    </xf>
    <xf numFmtId="165" fontId="3" fillId="0" borderId="31" xfId="2" applyNumberFormat="1" applyFont="1" applyFill="1" applyBorder="1" applyAlignment="1" applyProtection="1">
      <alignment horizontal="left"/>
    </xf>
    <xf numFmtId="3" fontId="1" fillId="0" borderId="31" xfId="0" applyNumberFormat="1" applyFont="1" applyBorder="1" applyProtection="1"/>
    <xf numFmtId="0" fontId="1" fillId="0" borderId="31" xfId="0" applyFont="1" applyBorder="1" applyProtection="1"/>
    <xf numFmtId="0" fontId="1" fillId="0" borderId="32" xfId="0" applyFont="1" applyBorder="1" applyProtection="1"/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4" xfId="0" applyFont="1" applyBorder="1" applyProtection="1"/>
    <xf numFmtId="0" fontId="7" fillId="0" borderId="0" xfId="0" applyFont="1" applyBorder="1" applyProtection="1"/>
    <xf numFmtId="0" fontId="1" fillId="0" borderId="3" xfId="0" applyFont="1" applyBorder="1" applyProtection="1"/>
    <xf numFmtId="165" fontId="1" fillId="0" borderId="0" xfId="0" applyNumberFormat="1" applyFont="1" applyFill="1" applyBorder="1" applyProtection="1"/>
    <xf numFmtId="0" fontId="1" fillId="0" borderId="33" xfId="0" applyFont="1" applyBorder="1" applyProtection="1"/>
    <xf numFmtId="0" fontId="1" fillId="0" borderId="34" xfId="0" applyFont="1" applyBorder="1" applyProtection="1"/>
    <xf numFmtId="0" fontId="1" fillId="0" borderId="34" xfId="0" applyFont="1" applyBorder="1" applyAlignment="1" applyProtection="1">
      <alignment horizontal="center" wrapText="1"/>
    </xf>
    <xf numFmtId="0" fontId="1" fillId="0" borderId="34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35" xfId="0" applyFont="1" applyBorder="1" applyProtection="1"/>
    <xf numFmtId="167" fontId="1" fillId="0" borderId="35" xfId="0" applyNumberFormat="1" applyFont="1" applyBorder="1" applyProtection="1"/>
    <xf numFmtId="169" fontId="1" fillId="0" borderId="35" xfId="0" applyNumberFormat="1" applyFont="1" applyBorder="1" applyProtection="1"/>
    <xf numFmtId="164" fontId="1" fillId="0" borderId="36" xfId="1" applyFont="1" applyBorder="1" applyProtection="1"/>
    <xf numFmtId="0" fontId="1" fillId="0" borderId="37" xfId="0" applyFont="1" applyBorder="1" applyProtection="1"/>
    <xf numFmtId="167" fontId="1" fillId="0" borderId="37" xfId="0" applyNumberFormat="1" applyFont="1" applyBorder="1" applyProtection="1"/>
    <xf numFmtId="164" fontId="1" fillId="0" borderId="38" xfId="1" applyFont="1" applyBorder="1" applyProtection="1"/>
    <xf numFmtId="0" fontId="1" fillId="0" borderId="39" xfId="0" applyFont="1" applyBorder="1" applyProtection="1"/>
    <xf numFmtId="167" fontId="1" fillId="0" borderId="39" xfId="0" applyNumberFormat="1" applyFont="1" applyBorder="1" applyProtection="1"/>
    <xf numFmtId="169" fontId="1" fillId="0" borderId="39" xfId="0" applyNumberFormat="1" applyFont="1" applyBorder="1" applyProtection="1"/>
    <xf numFmtId="164" fontId="1" fillId="0" borderId="40" xfId="1" applyFont="1" applyBorder="1" applyProtection="1"/>
    <xf numFmtId="44" fontId="1" fillId="0" borderId="4" xfId="0" applyNumberFormat="1" applyFont="1" applyBorder="1" applyProtection="1"/>
    <xf numFmtId="168" fontId="1" fillId="0" borderId="41" xfId="0" applyNumberFormat="1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0" fillId="0" borderId="0" xfId="0" quotePrefix="1" applyProtection="1"/>
    <xf numFmtId="0" fontId="7" fillId="0" borderId="0" xfId="0" applyFont="1" applyProtection="1"/>
    <xf numFmtId="165" fontId="7" fillId="0" borderId="0" xfId="0" applyNumberFormat="1" applyFont="1" applyProtection="1"/>
    <xf numFmtId="1" fontId="7" fillId="0" borderId="0" xfId="0" applyNumberFormat="1" applyFont="1" applyProtection="1"/>
    <xf numFmtId="3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167" fontId="1" fillId="0" borderId="0" xfId="0" applyNumberFormat="1" applyFont="1" applyFill="1" applyBorder="1" applyProtection="1"/>
    <xf numFmtId="0" fontId="7" fillId="0" borderId="5" xfId="0" applyFont="1" applyBorder="1" applyProtection="1"/>
    <xf numFmtId="1" fontId="1" fillId="0" borderId="0" xfId="0" applyNumberFormat="1" applyFont="1" applyFill="1" applyBorder="1" applyProtection="1"/>
    <xf numFmtId="165" fontId="1" fillId="0" borderId="0" xfId="0" quotePrefix="1" applyNumberFormat="1" applyFont="1" applyFill="1" applyBorder="1" applyProtection="1"/>
    <xf numFmtId="164" fontId="1" fillId="0" borderId="0" xfId="1" applyFont="1" applyFill="1" applyBorder="1" applyProtection="1"/>
    <xf numFmtId="0" fontId="6" fillId="0" borderId="0" xfId="0" applyFont="1" applyBorder="1" applyAlignment="1" applyProtection="1">
      <alignment horizontal="right"/>
    </xf>
    <xf numFmtId="0" fontId="6" fillId="0" borderId="42" xfId="0" applyFont="1" applyBorder="1" applyAlignment="1" applyProtection="1">
      <alignment horizontal="left"/>
    </xf>
    <xf numFmtId="0" fontId="9" fillId="0" borderId="0" xfId="0" applyFont="1" applyProtection="1"/>
    <xf numFmtId="0" fontId="10" fillId="0" borderId="3" xfId="0" applyFont="1" applyBorder="1" applyProtection="1"/>
    <xf numFmtId="0" fontId="10" fillId="0" borderId="0" xfId="0" applyFont="1" applyBorder="1" applyProtection="1"/>
    <xf numFmtId="0" fontId="10" fillId="0" borderId="4" xfId="0" applyFont="1" applyBorder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165" fontId="6" fillId="0" borderId="1" xfId="2" applyNumberFormat="1" applyFont="1" applyFill="1" applyBorder="1" applyAlignment="1" applyProtection="1">
      <alignment horizontal="center"/>
    </xf>
    <xf numFmtId="165" fontId="6" fillId="0" borderId="43" xfId="2" applyNumberFormat="1" applyFont="1" applyFill="1" applyBorder="1" applyAlignment="1" applyProtection="1">
      <alignment horizontal="center"/>
    </xf>
    <xf numFmtId="165" fontId="6" fillId="0" borderId="44" xfId="2" applyNumberFormat="1" applyFont="1" applyFill="1" applyBorder="1" applyAlignment="1" applyProtection="1">
      <alignment horizontal="center"/>
    </xf>
    <xf numFmtId="0" fontId="10" fillId="0" borderId="9" xfId="2" applyFont="1" applyFill="1" applyBorder="1" applyAlignment="1" applyProtection="1">
      <alignment horizontal="center"/>
    </xf>
    <xf numFmtId="0" fontId="6" fillId="0" borderId="9" xfId="2" applyFont="1" applyFill="1" applyBorder="1" applyAlignment="1" applyProtection="1">
      <alignment horizontal="center"/>
    </xf>
    <xf numFmtId="0" fontId="6" fillId="0" borderId="18" xfId="2" applyFont="1" applyFill="1" applyBorder="1" applyAlignment="1" applyProtection="1">
      <alignment horizontal="center"/>
    </xf>
    <xf numFmtId="165" fontId="6" fillId="0" borderId="46" xfId="2" applyNumberFormat="1" applyFont="1" applyFill="1" applyBorder="1" applyAlignment="1" applyProtection="1">
      <alignment horizontal="center"/>
    </xf>
    <xf numFmtId="165" fontId="6" fillId="0" borderId="47" xfId="2" applyNumberFormat="1" applyFont="1" applyFill="1" applyBorder="1" applyAlignment="1" applyProtection="1">
      <alignment horizontal="center"/>
    </xf>
    <xf numFmtId="165" fontId="6" fillId="0" borderId="48" xfId="2" applyNumberFormat="1" applyFont="1" applyFill="1" applyBorder="1" applyAlignment="1" applyProtection="1">
      <alignment horizontal="center"/>
    </xf>
    <xf numFmtId="165" fontId="6" fillId="0" borderId="49" xfId="2" applyNumberFormat="1" applyFont="1" applyFill="1" applyBorder="1" applyAlignment="1" applyProtection="1">
      <alignment horizontal="center" wrapText="1"/>
    </xf>
    <xf numFmtId="165" fontId="10" fillId="0" borderId="50" xfId="2" applyNumberFormat="1" applyFont="1" applyFill="1" applyBorder="1" applyAlignment="1" applyProtection="1">
      <alignment horizontal="left"/>
    </xf>
    <xf numFmtId="3" fontId="6" fillId="0" borderId="50" xfId="2" applyNumberFormat="1" applyFont="1" applyFill="1" applyBorder="1" applyAlignment="1" applyProtection="1">
      <alignment horizontal="left"/>
    </xf>
    <xf numFmtId="3" fontId="6" fillId="0" borderId="51" xfId="2" applyNumberFormat="1" applyFont="1" applyFill="1" applyBorder="1" applyAlignment="1" applyProtection="1">
      <alignment horizontal="left"/>
    </xf>
    <xf numFmtId="3" fontId="6" fillId="0" borderId="24" xfId="2" applyNumberFormat="1" applyFont="1" applyFill="1" applyBorder="1" applyAlignment="1" applyProtection="1">
      <alignment horizontal="left"/>
    </xf>
    <xf numFmtId="3" fontId="6" fillId="3" borderId="34" xfId="2" applyNumberFormat="1" applyFont="1" applyFill="1" applyBorder="1" applyAlignment="1" applyProtection="1">
      <alignment horizontal="center"/>
      <protection locked="0"/>
    </xf>
    <xf numFmtId="165" fontId="6" fillId="3" borderId="34" xfId="2" applyNumberFormat="1" applyFont="1" applyFill="1" applyBorder="1" applyProtection="1">
      <protection locked="0"/>
    </xf>
    <xf numFmtId="3" fontId="6" fillId="3" borderId="52" xfId="2" applyNumberFormat="1" applyFont="1" applyFill="1" applyBorder="1" applyAlignment="1" applyProtection="1">
      <alignment horizontal="center"/>
      <protection locked="0"/>
    </xf>
    <xf numFmtId="3" fontId="6" fillId="3" borderId="19" xfId="2" applyNumberFormat="1" applyFont="1" applyFill="1" applyBorder="1" applyAlignment="1" applyProtection="1">
      <alignment horizontal="center"/>
      <protection locked="0"/>
    </xf>
    <xf numFmtId="3" fontId="6" fillId="3" borderId="53" xfId="2" applyNumberFormat="1" applyFont="1" applyFill="1" applyBorder="1" applyAlignment="1" applyProtection="1">
      <alignment horizontal="center"/>
      <protection locked="0"/>
    </xf>
    <xf numFmtId="3" fontId="6" fillId="3" borderId="55" xfId="2" applyNumberFormat="1" applyFont="1" applyFill="1" applyBorder="1" applyAlignment="1" applyProtection="1">
      <alignment horizontal="center"/>
      <protection locked="0"/>
    </xf>
    <xf numFmtId="165" fontId="6" fillId="3" borderId="55" xfId="2" applyNumberFormat="1" applyFont="1" applyFill="1" applyBorder="1" applyProtection="1">
      <protection locked="0"/>
    </xf>
    <xf numFmtId="3" fontId="6" fillId="3" borderId="56" xfId="2" applyNumberFormat="1" applyFont="1" applyFill="1" applyBorder="1" applyAlignment="1" applyProtection="1">
      <alignment horizontal="center"/>
      <protection locked="0"/>
    </xf>
    <xf numFmtId="3" fontId="6" fillId="0" borderId="49" xfId="2" applyNumberFormat="1" applyFont="1" applyFill="1" applyBorder="1" applyAlignment="1" applyProtection="1">
      <alignment horizontal="center"/>
    </xf>
    <xf numFmtId="3" fontId="6" fillId="0" borderId="54" xfId="2" applyNumberFormat="1" applyFont="1" applyFill="1" applyBorder="1" applyAlignment="1" applyProtection="1">
      <alignment horizontal="center"/>
    </xf>
    <xf numFmtId="3" fontId="6" fillId="0" borderId="29" xfId="2" applyNumberFormat="1" applyFont="1" applyFill="1" applyBorder="1" applyAlignment="1" applyProtection="1">
      <alignment horizontal="center"/>
    </xf>
    <xf numFmtId="165" fontId="6" fillId="0" borderId="27" xfId="2" applyNumberFormat="1" applyFont="1" applyFill="1" applyBorder="1" applyProtection="1"/>
    <xf numFmtId="165" fontId="6" fillId="0" borderId="25" xfId="2" applyNumberFormat="1" applyFont="1" applyFill="1" applyBorder="1" applyProtection="1"/>
    <xf numFmtId="3" fontId="6" fillId="0" borderId="25" xfId="2" applyNumberFormat="1" applyFont="1" applyFill="1" applyBorder="1" applyAlignment="1" applyProtection="1">
      <alignment horizontal="right"/>
    </xf>
    <xf numFmtId="3" fontId="6" fillId="0" borderId="18" xfId="2" applyNumberFormat="1" applyFont="1" applyFill="1" applyBorder="1" applyAlignment="1" applyProtection="1">
      <alignment horizontal="right"/>
    </xf>
    <xf numFmtId="3" fontId="10" fillId="0" borderId="23" xfId="2" applyNumberFormat="1" applyFont="1" applyFill="1" applyBorder="1" applyAlignment="1" applyProtection="1">
      <alignment horizontal="center"/>
    </xf>
    <xf numFmtId="3" fontId="10" fillId="0" borderId="57" xfId="2" applyNumberFormat="1" applyFont="1" applyFill="1" applyBorder="1" applyAlignment="1" applyProtection="1">
      <alignment horizontal="center"/>
    </xf>
    <xf numFmtId="3" fontId="10" fillId="0" borderId="2" xfId="2" applyNumberFormat="1" applyFont="1" applyFill="1" applyBorder="1" applyAlignment="1" applyProtection="1">
      <alignment horizontal="center"/>
    </xf>
    <xf numFmtId="165" fontId="10" fillId="0" borderId="2" xfId="2" applyNumberFormat="1" applyFont="1" applyFill="1" applyBorder="1" applyAlignment="1" applyProtection="1">
      <alignment horizontal="left"/>
    </xf>
    <xf numFmtId="3" fontId="10" fillId="0" borderId="58" xfId="2" applyNumberFormat="1" applyFont="1" applyFill="1" applyBorder="1" applyAlignment="1" applyProtection="1">
      <alignment horizontal="center"/>
    </xf>
    <xf numFmtId="3" fontId="10" fillId="0" borderId="24" xfId="2" applyNumberFormat="1" applyFont="1" applyFill="1" applyBorder="1" applyAlignment="1" applyProtection="1">
      <alignment horizontal="center"/>
    </xf>
    <xf numFmtId="3" fontId="10" fillId="3" borderId="23" xfId="2" applyNumberFormat="1" applyFont="1" applyFill="1" applyBorder="1" applyAlignment="1" applyProtection="1">
      <alignment horizontal="center"/>
      <protection locked="0"/>
    </xf>
    <xf numFmtId="3" fontId="10" fillId="3" borderId="34" xfId="2" applyNumberFormat="1" applyFont="1" applyFill="1" applyBorder="1" applyAlignment="1" applyProtection="1">
      <alignment horizontal="center"/>
      <protection locked="0"/>
    </xf>
    <xf numFmtId="165" fontId="10" fillId="3" borderId="59" xfId="2" quotePrefix="1" applyNumberFormat="1" applyFont="1" applyFill="1" applyBorder="1" applyProtection="1">
      <protection locked="0"/>
    </xf>
    <xf numFmtId="3" fontId="10" fillId="3" borderId="58" xfId="2" applyNumberFormat="1" applyFont="1" applyFill="1" applyBorder="1" applyAlignment="1" applyProtection="1">
      <alignment horizontal="center"/>
      <protection locked="0"/>
    </xf>
    <xf numFmtId="3" fontId="10" fillId="3" borderId="19" xfId="2" applyNumberFormat="1" applyFont="1" applyFill="1" applyBorder="1" applyAlignment="1" applyProtection="1">
      <alignment horizontal="center"/>
      <protection locked="0"/>
    </xf>
    <xf numFmtId="3" fontId="10" fillId="3" borderId="20" xfId="2" applyNumberFormat="1" applyFont="1" applyFill="1" applyBorder="1" applyAlignment="1" applyProtection="1">
      <alignment horizontal="center"/>
      <protection locked="0"/>
    </xf>
    <xf numFmtId="165" fontId="10" fillId="3" borderId="60" xfId="2" quotePrefix="1" applyNumberFormat="1" applyFont="1" applyFill="1" applyBorder="1" applyProtection="1">
      <protection locked="0"/>
    </xf>
    <xf numFmtId="3" fontId="10" fillId="3" borderId="61" xfId="2" applyNumberFormat="1" applyFont="1" applyFill="1" applyBorder="1" applyAlignment="1" applyProtection="1">
      <alignment horizontal="center"/>
      <protection locked="0"/>
    </xf>
    <xf numFmtId="3" fontId="10" fillId="3" borderId="53" xfId="2" applyNumberFormat="1" applyFont="1" applyFill="1" applyBorder="1" applyAlignment="1" applyProtection="1">
      <alignment horizontal="center"/>
      <protection locked="0"/>
    </xf>
    <xf numFmtId="3" fontId="6" fillId="0" borderId="57" xfId="2" applyNumberFormat="1" applyFont="1" applyFill="1" applyBorder="1" applyAlignment="1" applyProtection="1">
      <alignment horizontal="center"/>
    </xf>
    <xf numFmtId="3" fontId="6" fillId="0" borderId="2" xfId="2" applyNumberFormat="1" applyFont="1" applyFill="1" applyBorder="1" applyAlignment="1" applyProtection="1">
      <alignment horizontal="center"/>
    </xf>
    <xf numFmtId="3" fontId="6" fillId="0" borderId="62" xfId="2" applyNumberFormat="1" applyFont="1" applyFill="1" applyBorder="1" applyAlignment="1" applyProtection="1">
      <alignment horizontal="center"/>
    </xf>
    <xf numFmtId="3" fontId="6" fillId="0" borderId="24" xfId="2" applyNumberFormat="1" applyFont="1" applyFill="1" applyBorder="1" applyAlignment="1" applyProtection="1">
      <alignment horizontal="center"/>
    </xf>
    <xf numFmtId="3" fontId="6" fillId="3" borderId="59" xfId="2" applyNumberFormat="1" applyFont="1" applyFill="1" applyBorder="1" applyAlignment="1" applyProtection="1">
      <alignment horizontal="center"/>
      <protection locked="0"/>
    </xf>
    <xf numFmtId="3" fontId="10" fillId="0" borderId="49" xfId="2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1" fontId="6" fillId="0" borderId="4" xfId="0" applyNumberFormat="1" applyFont="1" applyFill="1" applyBorder="1" applyAlignment="1" applyProtection="1"/>
    <xf numFmtId="1" fontId="6" fillId="2" borderId="3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/>
    <xf numFmtId="0" fontId="6" fillId="0" borderId="3" xfId="0" applyFont="1" applyBorder="1" applyProtection="1"/>
    <xf numFmtId="0" fontId="6" fillId="0" borderId="0" xfId="0" applyFont="1" applyBorder="1" applyProtection="1"/>
    <xf numFmtId="165" fontId="6" fillId="2" borderId="34" xfId="0" applyNumberFormat="1" applyFont="1" applyFill="1" applyBorder="1" applyAlignment="1" applyProtection="1">
      <alignment horizontal="center"/>
      <protection locked="0"/>
    </xf>
    <xf numFmtId="165" fontId="6" fillId="0" borderId="4" xfId="0" applyNumberFormat="1" applyFont="1" applyFill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</xf>
    <xf numFmtId="165" fontId="6" fillId="0" borderId="4" xfId="0" applyNumberFormat="1" applyFont="1" applyFill="1" applyBorder="1" applyAlignment="1" applyProtection="1">
      <alignment horizontal="center"/>
      <protection locked="0"/>
    </xf>
    <xf numFmtId="165" fontId="12" fillId="0" borderId="4" xfId="0" applyNumberFormat="1" applyFont="1" applyFill="1" applyBorder="1" applyAlignment="1" applyProtection="1">
      <protection locked="0"/>
    </xf>
    <xf numFmtId="0" fontId="6" fillId="0" borderId="4" xfId="0" applyFont="1" applyBorder="1" applyAlignment="1" applyProtection="1">
      <alignment horizontal="center"/>
    </xf>
    <xf numFmtId="166" fontId="6" fillId="2" borderId="34" xfId="0" applyNumberFormat="1" applyFont="1" applyFill="1" applyBorder="1" applyAlignment="1" applyProtection="1">
      <alignment horizontal="center"/>
      <protection locked="0"/>
    </xf>
    <xf numFmtId="166" fontId="6" fillId="0" borderId="4" xfId="0" applyNumberFormat="1" applyFont="1" applyFill="1" applyBorder="1" applyAlignment="1" applyProtection="1"/>
    <xf numFmtId="0" fontId="6" fillId="0" borderId="3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protection locked="0"/>
    </xf>
    <xf numFmtId="167" fontId="6" fillId="4" borderId="47" xfId="2" applyNumberFormat="1" applyFont="1" applyFill="1" applyBorder="1" applyAlignment="1" applyProtection="1">
      <alignment horizontal="center"/>
    </xf>
    <xf numFmtId="167" fontId="6" fillId="4" borderId="49" xfId="2" applyNumberFormat="1" applyFont="1" applyFill="1" applyBorder="1" applyAlignment="1" applyProtection="1">
      <alignment horizontal="center"/>
    </xf>
    <xf numFmtId="167" fontId="6" fillId="4" borderId="29" xfId="2" applyNumberFormat="1" applyFont="1" applyFill="1" applyBorder="1" applyAlignment="1" applyProtection="1">
      <alignment horizontal="center"/>
    </xf>
    <xf numFmtId="1" fontId="6" fillId="4" borderId="34" xfId="0" applyNumberFormat="1" applyFont="1" applyFill="1" applyBorder="1" applyAlignment="1" applyProtection="1">
      <alignment horizontal="center"/>
    </xf>
    <xf numFmtId="165" fontId="6" fillId="4" borderId="34" xfId="0" applyNumberFormat="1" applyFont="1" applyFill="1" applyBorder="1" applyAlignment="1" applyProtection="1">
      <alignment horizontal="center"/>
    </xf>
    <xf numFmtId="165" fontId="6" fillId="5" borderId="34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0" fillId="3" borderId="34" xfId="0" applyFill="1" applyBorder="1" applyProtection="1"/>
    <xf numFmtId="0" fontId="0" fillId="3" borderId="23" xfId="0" applyFill="1" applyBorder="1" applyProtection="1"/>
    <xf numFmtId="0" fontId="0" fillId="3" borderId="0" xfId="0" applyFill="1" applyBorder="1" applyProtection="1"/>
    <xf numFmtId="0" fontId="0" fillId="3" borderId="2" xfId="0" applyFill="1" applyBorder="1" applyProtection="1"/>
    <xf numFmtId="0" fontId="0" fillId="3" borderId="45" xfId="0" applyFill="1" applyBorder="1" applyProtection="1"/>
    <xf numFmtId="0" fontId="0" fillId="3" borderId="9" xfId="0" applyFill="1" applyBorder="1" applyProtection="1"/>
    <xf numFmtId="0" fontId="0" fillId="3" borderId="59" xfId="0" applyFill="1" applyBorder="1" applyProtection="1"/>
    <xf numFmtId="0" fontId="0" fillId="3" borderId="63" xfId="0" applyFill="1" applyBorder="1" applyProtection="1"/>
    <xf numFmtId="0" fontId="0" fillId="3" borderId="23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</xf>
    <xf numFmtId="0" fontId="0" fillId="3" borderId="65" xfId="0" applyFill="1" applyBorder="1" applyProtection="1"/>
    <xf numFmtId="0" fontId="10" fillId="0" borderId="0" xfId="0" applyFont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167" fontId="6" fillId="4" borderId="87" xfId="2" applyNumberFormat="1" applyFont="1" applyFill="1" applyBorder="1" applyAlignment="1" applyProtection="1">
      <alignment horizontal="center"/>
    </xf>
    <xf numFmtId="167" fontId="6" fillId="4" borderId="20" xfId="2" applyNumberFormat="1" applyFont="1" applyFill="1" applyBorder="1" applyAlignment="1" applyProtection="1">
      <alignment horizontal="center"/>
    </xf>
    <xf numFmtId="167" fontId="6" fillId="4" borderId="21" xfId="2" applyNumberFormat="1" applyFont="1" applyFill="1" applyBorder="1" applyAlignment="1" applyProtection="1">
      <alignment horizontal="center"/>
    </xf>
    <xf numFmtId="0" fontId="1" fillId="0" borderId="9" xfId="2" applyFont="1" applyFill="1" applyBorder="1" applyAlignment="1" applyProtection="1">
      <alignment horizontal="center"/>
    </xf>
    <xf numFmtId="165" fontId="6" fillId="0" borderId="12" xfId="2" applyNumberFormat="1" applyFont="1" applyFill="1" applyBorder="1" applyAlignment="1" applyProtection="1">
      <alignment horizontal="left" vertical="center"/>
    </xf>
    <xf numFmtId="165" fontId="6" fillId="0" borderId="13" xfId="2" applyNumberFormat="1" applyFont="1" applyFill="1" applyBorder="1" applyAlignment="1" applyProtection="1">
      <alignment horizontal="left" vertical="center"/>
    </xf>
    <xf numFmtId="165" fontId="6" fillId="0" borderId="14" xfId="2" applyNumberFormat="1" applyFont="1" applyFill="1" applyBorder="1" applyAlignment="1" applyProtection="1">
      <alignment horizontal="center"/>
    </xf>
    <xf numFmtId="3" fontId="6" fillId="0" borderId="20" xfId="2" applyNumberFormat="1" applyFont="1" applyFill="1" applyBorder="1" applyAlignment="1" applyProtection="1">
      <alignment horizontal="center"/>
    </xf>
    <xf numFmtId="167" fontId="6" fillId="0" borderId="21" xfId="2" applyNumberFormat="1" applyFont="1" applyFill="1" applyBorder="1" applyAlignment="1" applyProtection="1">
      <alignment horizontal="center"/>
    </xf>
    <xf numFmtId="3" fontId="6" fillId="0" borderId="22" xfId="2" applyNumberFormat="1" applyFont="1" applyFill="1" applyBorder="1" applyAlignment="1" applyProtection="1">
      <alignment horizontal="center"/>
    </xf>
    <xf numFmtId="165" fontId="6" fillId="0" borderId="8" xfId="2" applyNumberFormat="1" applyFont="1" applyFill="1" applyBorder="1" applyAlignment="1" applyProtection="1">
      <alignment horizontal="left"/>
    </xf>
    <xf numFmtId="3" fontId="1" fillId="0" borderId="34" xfId="2" applyNumberFormat="1" applyFont="1" applyFill="1" applyBorder="1" applyAlignment="1" applyProtection="1">
      <alignment horizontal="center"/>
    </xf>
    <xf numFmtId="167" fontId="1" fillId="0" borderId="19" xfId="2" applyNumberFormat="1" applyFont="1" applyFill="1" applyBorder="1" applyAlignment="1" applyProtection="1">
      <alignment horizontal="center"/>
    </xf>
    <xf numFmtId="3" fontId="1" fillId="0" borderId="33" xfId="2" applyNumberFormat="1" applyFont="1" applyFill="1" applyBorder="1" applyAlignment="1" applyProtection="1">
      <alignment horizontal="center"/>
    </xf>
    <xf numFmtId="3" fontId="1" fillId="0" borderId="25" xfId="0" applyNumberFormat="1" applyFont="1" applyBorder="1" applyAlignment="1" applyProtection="1">
      <alignment horizontal="center"/>
    </xf>
    <xf numFmtId="0" fontId="1" fillId="0" borderId="26" xfId="0" applyFont="1" applyBorder="1" applyProtection="1"/>
    <xf numFmtId="3" fontId="1" fillId="0" borderId="27" xfId="0" applyNumberFormat="1" applyFont="1" applyBorder="1" applyAlignment="1" applyProtection="1">
      <alignment horizontal="center"/>
    </xf>
    <xf numFmtId="3" fontId="1" fillId="0" borderId="28" xfId="0" applyNumberFormat="1" applyFont="1" applyBorder="1" applyAlignment="1" applyProtection="1">
      <alignment horizontal="center"/>
    </xf>
    <xf numFmtId="0" fontId="1" fillId="0" borderId="29" xfId="0" applyFont="1" applyBorder="1" applyProtection="1"/>
    <xf numFmtId="167" fontId="0" fillId="0" borderId="0" xfId="0" applyNumberFormat="1" applyProtection="1"/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3" fontId="13" fillId="0" borderId="55" xfId="2" applyNumberFormat="1" applyFont="1" applyFill="1" applyBorder="1" applyAlignment="1" applyProtection="1">
      <alignment horizontal="center"/>
    </xf>
    <xf numFmtId="167" fontId="13" fillId="0" borderId="53" xfId="2" applyNumberFormat="1" applyFont="1" applyFill="1" applyBorder="1" applyAlignment="1" applyProtection="1">
      <alignment horizontal="center"/>
    </xf>
    <xf numFmtId="3" fontId="13" fillId="0" borderId="88" xfId="2" applyNumberFormat="1" applyFont="1" applyFill="1" applyBorder="1" applyAlignment="1" applyProtection="1">
      <alignment horizontal="center"/>
    </xf>
    <xf numFmtId="3" fontId="13" fillId="0" borderId="34" xfId="2" applyNumberFormat="1" applyFont="1" applyFill="1" applyBorder="1" applyAlignment="1" applyProtection="1">
      <alignment horizontal="center"/>
    </xf>
    <xf numFmtId="167" fontId="13" fillId="0" borderId="19" xfId="2" applyNumberFormat="1" applyFont="1" applyFill="1" applyBorder="1" applyAlignment="1" applyProtection="1">
      <alignment horizontal="center"/>
    </xf>
    <xf numFmtId="3" fontId="13" fillId="0" borderId="33" xfId="2" applyNumberFormat="1" applyFont="1" applyFill="1" applyBorder="1" applyAlignment="1" applyProtection="1">
      <alignment horizontal="center"/>
    </xf>
    <xf numFmtId="167" fontId="1" fillId="0" borderId="0" xfId="0" applyNumberFormat="1" applyFont="1" applyBorder="1" applyProtection="1"/>
    <xf numFmtId="0" fontId="1" fillId="0" borderId="64" xfId="0" applyFont="1" applyBorder="1" applyProtection="1"/>
    <xf numFmtId="167" fontId="1" fillId="0" borderId="64" xfId="0" applyNumberFormat="1" applyFont="1" applyBorder="1" applyProtection="1"/>
    <xf numFmtId="169" fontId="1" fillId="0" borderId="64" xfId="0" applyNumberFormat="1" applyFont="1" applyBorder="1" applyProtection="1"/>
    <xf numFmtId="44" fontId="6" fillId="0" borderId="4" xfId="0" applyNumberFormat="1" applyFont="1" applyBorder="1" applyProtection="1"/>
    <xf numFmtId="168" fontId="6" fillId="0" borderId="0" xfId="0" applyNumberFormat="1" applyFont="1" applyFill="1" applyBorder="1" applyProtection="1"/>
    <xf numFmtId="0" fontId="0" fillId="3" borderId="52" xfId="0" applyFill="1" applyBorder="1" applyProtection="1"/>
    <xf numFmtId="0" fontId="0" fillId="3" borderId="55" xfId="0" applyFill="1" applyBorder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Protection="1"/>
    <xf numFmtId="0" fontId="14" fillId="0" borderId="0" xfId="0" applyFont="1" applyProtection="1"/>
    <xf numFmtId="0" fontId="0" fillId="0" borderId="0" xfId="0" applyAlignment="1" applyProtection="1">
      <alignment horizontal="center"/>
    </xf>
    <xf numFmtId="169" fontId="1" fillId="0" borderId="37" xfId="0" applyNumberFormat="1" applyFont="1" applyBorder="1" applyAlignment="1" applyProtection="1">
      <alignment horizontal="right"/>
    </xf>
    <xf numFmtId="170" fontId="1" fillId="0" borderId="0" xfId="0" applyNumberFormat="1" applyFont="1" applyFill="1" applyBorder="1" applyProtection="1"/>
    <xf numFmtId="0" fontId="14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170" fontId="6" fillId="5" borderId="34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0" fontId="1" fillId="0" borderId="45" xfId="2" applyFont="1" applyFill="1" applyBorder="1" applyAlignment="1" applyProtection="1">
      <alignment horizontal="center"/>
    </xf>
    <xf numFmtId="165" fontId="6" fillId="0" borderId="43" xfId="2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5" fontId="6" fillId="0" borderId="83" xfId="2" applyNumberFormat="1" applyFont="1" applyFill="1" applyBorder="1" applyAlignment="1" applyProtection="1">
      <alignment horizontal="center"/>
    </xf>
    <xf numFmtId="3" fontId="1" fillId="0" borderId="65" xfId="2" applyNumberFormat="1" applyFont="1" applyFill="1" applyBorder="1" applyAlignment="1" applyProtection="1">
      <alignment horizontal="center"/>
    </xf>
    <xf numFmtId="3" fontId="13" fillId="0" borderId="65" xfId="2" applyNumberFormat="1" applyFont="1" applyFill="1" applyBorder="1" applyAlignment="1" applyProtection="1">
      <alignment horizontal="center"/>
    </xf>
    <xf numFmtId="3" fontId="13" fillId="0" borderId="64" xfId="2" applyNumberFormat="1" applyFont="1" applyFill="1" applyBorder="1" applyAlignment="1" applyProtection="1">
      <alignment horizontal="center"/>
    </xf>
    <xf numFmtId="3" fontId="6" fillId="0" borderId="60" xfId="2" applyNumberFormat="1" applyFont="1" applyFill="1" applyBorder="1" applyAlignment="1" applyProtection="1">
      <alignment horizontal="center"/>
    </xf>
    <xf numFmtId="0" fontId="1" fillId="0" borderId="17" xfId="0" applyFont="1" applyBorder="1" applyProtection="1"/>
    <xf numFmtId="167" fontId="6" fillId="0" borderId="50" xfId="2" applyNumberFormat="1" applyFont="1" applyFill="1" applyBorder="1" applyAlignment="1" applyProtection="1">
      <alignment horizontal="center"/>
    </xf>
    <xf numFmtId="3" fontId="6" fillId="0" borderId="50" xfId="2" applyNumberFormat="1" applyFont="1" applyFill="1" applyBorder="1" applyAlignment="1" applyProtection="1">
      <alignment horizontal="center"/>
    </xf>
    <xf numFmtId="167" fontId="6" fillId="0" borderId="94" xfId="2" applyNumberFormat="1" applyFont="1" applyFill="1" applyBorder="1" applyAlignment="1" applyProtection="1">
      <alignment horizontal="center"/>
    </xf>
    <xf numFmtId="165" fontId="6" fillId="0" borderId="50" xfId="2" applyNumberFormat="1" applyFont="1" applyFill="1" applyBorder="1" applyAlignment="1" applyProtection="1">
      <alignment horizontal="left"/>
    </xf>
    <xf numFmtId="0" fontId="15" fillId="0" borderId="0" xfId="0" applyFont="1" applyProtection="1"/>
    <xf numFmtId="0" fontId="10" fillId="0" borderId="0" xfId="0" applyFont="1" applyBorder="1" applyAlignment="1" applyProtection="1"/>
    <xf numFmtId="0" fontId="10" fillId="0" borderId="96" xfId="0" applyFont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  <xf numFmtId="0" fontId="16" fillId="3" borderId="2" xfId="0" applyFont="1" applyFill="1" applyBorder="1" applyProtection="1"/>
    <xf numFmtId="0" fontId="16" fillId="0" borderId="0" xfId="0" applyFont="1" applyProtection="1"/>
    <xf numFmtId="0" fontId="17" fillId="3" borderId="16" xfId="0" applyFont="1" applyFill="1" applyBorder="1" applyProtection="1"/>
    <xf numFmtId="0" fontId="18" fillId="3" borderId="89" xfId="0" applyFont="1" applyFill="1" applyBorder="1" applyAlignment="1" applyProtection="1">
      <alignment horizontal="right"/>
    </xf>
    <xf numFmtId="0" fontId="18" fillId="3" borderId="15" xfId="0" applyFont="1" applyFill="1" applyBorder="1" applyProtection="1"/>
    <xf numFmtId="0" fontId="17" fillId="3" borderId="0" xfId="0" applyFont="1" applyFill="1" applyBorder="1" applyProtection="1"/>
    <xf numFmtId="0" fontId="17" fillId="3" borderId="34" xfId="0" applyFont="1" applyFill="1" applyBorder="1" applyProtection="1"/>
    <xf numFmtId="0" fontId="17" fillId="3" borderId="33" xfId="0" applyFont="1" applyFill="1" applyBorder="1" applyProtection="1"/>
    <xf numFmtId="0" fontId="17" fillId="3" borderId="19" xfId="0" applyFont="1" applyFill="1" applyBorder="1" applyProtection="1"/>
    <xf numFmtId="0" fontId="17" fillId="3" borderId="90" xfId="0" applyFont="1" applyFill="1" applyBorder="1" applyProtection="1"/>
    <xf numFmtId="0" fontId="17" fillId="3" borderId="91" xfId="0" applyFont="1" applyFill="1" applyBorder="1" applyProtection="1"/>
    <xf numFmtId="0" fontId="17" fillId="3" borderId="92" xfId="0" applyFont="1" applyFill="1" applyBorder="1" applyProtection="1"/>
    <xf numFmtId="169" fontId="17" fillId="3" borderId="34" xfId="0" applyNumberFormat="1" applyFont="1" applyFill="1" applyBorder="1" applyProtection="1"/>
    <xf numFmtId="0" fontId="19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166" fontId="1" fillId="6" borderId="0" xfId="0" applyNumberFormat="1" applyFont="1" applyFill="1" applyBorder="1" applyProtection="1">
      <protection locked="0"/>
    </xf>
    <xf numFmtId="0" fontId="16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3" fontId="10" fillId="3" borderId="55" xfId="2" applyNumberFormat="1" applyFont="1" applyFill="1" applyBorder="1" applyAlignment="1" applyProtection="1">
      <alignment horizontal="center"/>
      <protection locked="0"/>
    </xf>
    <xf numFmtId="3" fontId="6" fillId="0" borderId="2" xfId="2" applyNumberFormat="1" applyFont="1" applyFill="1" applyBorder="1" applyAlignment="1" applyProtection="1">
      <alignment horizontal="left"/>
    </xf>
    <xf numFmtId="3" fontId="6" fillId="0" borderId="0" xfId="2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" fontId="6" fillId="7" borderId="9" xfId="0" applyNumberFormat="1" applyFont="1" applyFill="1" applyBorder="1" applyAlignment="1" applyProtection="1"/>
    <xf numFmtId="0" fontId="6" fillId="7" borderId="9" xfId="0" applyFont="1" applyFill="1" applyBorder="1" applyAlignment="1" applyProtection="1"/>
    <xf numFmtId="165" fontId="6" fillId="7" borderId="9" xfId="0" applyNumberFormat="1" applyFont="1" applyFill="1" applyBorder="1" applyAlignment="1" applyProtection="1">
      <alignment horizontal="center"/>
    </xf>
    <xf numFmtId="165" fontId="6" fillId="7" borderId="9" xfId="0" applyNumberFormat="1" applyFont="1" applyFill="1" applyBorder="1" applyAlignment="1" applyProtection="1">
      <alignment horizontal="center"/>
      <protection locked="0"/>
    </xf>
    <xf numFmtId="165" fontId="6" fillId="8" borderId="9" xfId="0" applyNumberFormat="1" applyFont="1" applyFill="1" applyBorder="1" applyAlignment="1" applyProtection="1">
      <alignment horizontal="center"/>
    </xf>
    <xf numFmtId="170" fontId="6" fillId="8" borderId="9" xfId="0" applyNumberFormat="1" applyFont="1" applyFill="1" applyBorder="1" applyAlignment="1" applyProtection="1">
      <alignment horizontal="center"/>
    </xf>
    <xf numFmtId="0" fontId="10" fillId="7" borderId="0" xfId="0" applyFont="1" applyFill="1" applyBorder="1" applyProtection="1"/>
    <xf numFmtId="165" fontId="6" fillId="8" borderId="0" xfId="0" applyNumberFormat="1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/>
    </xf>
    <xf numFmtId="166" fontId="6" fillId="7" borderId="0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locked="0"/>
    </xf>
    <xf numFmtId="165" fontId="6" fillId="7" borderId="0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left"/>
      <protection locked="0"/>
    </xf>
    <xf numFmtId="3" fontId="1" fillId="0" borderId="52" xfId="2" applyNumberFormat="1" applyFont="1" applyFill="1" applyBorder="1" applyAlignment="1" applyProtection="1">
      <alignment horizontal="center"/>
    </xf>
    <xf numFmtId="3" fontId="13" fillId="0" borderId="52" xfId="2" applyNumberFormat="1" applyFont="1" applyFill="1" applyBorder="1" applyAlignment="1" applyProtection="1">
      <alignment horizontal="center"/>
    </xf>
    <xf numFmtId="3" fontId="13" fillId="0" borderId="56" xfId="2" applyNumberFormat="1" applyFont="1" applyFill="1" applyBorder="1" applyAlignment="1" applyProtection="1">
      <alignment horizontal="center"/>
    </xf>
    <xf numFmtId="165" fontId="6" fillId="7" borderId="1" xfId="2" applyNumberFormat="1" applyFont="1" applyFill="1" applyBorder="1" applyAlignment="1" applyProtection="1">
      <alignment horizontal="center"/>
    </xf>
    <xf numFmtId="0" fontId="6" fillId="7" borderId="9" xfId="2" applyFont="1" applyFill="1" applyBorder="1" applyAlignment="1" applyProtection="1">
      <alignment horizontal="center"/>
    </xf>
    <xf numFmtId="165" fontId="6" fillId="7" borderId="9" xfId="2" applyNumberFormat="1" applyFont="1" applyFill="1" applyBorder="1" applyAlignment="1" applyProtection="1">
      <alignment horizontal="center"/>
    </xf>
    <xf numFmtId="0" fontId="1" fillId="0" borderId="52" xfId="0" applyFont="1" applyBorder="1" applyAlignment="1" applyProtection="1">
      <alignment horizontal="center" wrapText="1"/>
    </xf>
    <xf numFmtId="169" fontId="1" fillId="0" borderId="99" xfId="0" applyNumberFormat="1" applyFont="1" applyBorder="1" applyProtection="1"/>
    <xf numFmtId="169" fontId="1" fillId="0" borderId="100" xfId="0" applyNumberFormat="1" applyFont="1" applyBorder="1" applyAlignment="1" applyProtection="1">
      <alignment horizontal="right"/>
    </xf>
    <xf numFmtId="169" fontId="1" fillId="0" borderId="101" xfId="0" applyNumberFormat="1" applyFont="1" applyBorder="1" applyProtection="1"/>
    <xf numFmtId="169" fontId="1" fillId="0" borderId="0" xfId="0" applyNumberFormat="1" applyFont="1" applyBorder="1" applyProtection="1"/>
    <xf numFmtId="165" fontId="6" fillId="7" borderId="95" xfId="2" applyNumberFormat="1" applyFont="1" applyFill="1" applyBorder="1" applyAlignment="1" applyProtection="1">
      <alignment horizontal="center"/>
    </xf>
    <xf numFmtId="165" fontId="6" fillId="7" borderId="10" xfId="2" applyNumberFormat="1" applyFont="1" applyFill="1" applyBorder="1" applyAlignment="1" applyProtection="1">
      <alignment horizontal="center" wrapText="1"/>
    </xf>
    <xf numFmtId="165" fontId="6" fillId="7" borderId="10" xfId="2" applyNumberFormat="1" applyFont="1" applyFill="1" applyBorder="1" applyAlignment="1" applyProtection="1">
      <alignment horizontal="center"/>
    </xf>
    <xf numFmtId="0" fontId="6" fillId="7" borderId="11" xfId="2" applyFont="1" applyFill="1" applyBorder="1" applyAlignment="1" applyProtection="1">
      <alignment horizontal="center"/>
    </xf>
    <xf numFmtId="165" fontId="6" fillId="7" borderId="11" xfId="2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vertical="center" wrapText="1"/>
    </xf>
    <xf numFmtId="0" fontId="14" fillId="9" borderId="3" xfId="0" applyFont="1" applyFill="1" applyBorder="1" applyAlignment="1" applyProtection="1">
      <alignment vertical="top"/>
    </xf>
    <xf numFmtId="0" fontId="14" fillId="9" borderId="0" xfId="0" applyFont="1" applyFill="1" applyBorder="1" applyProtection="1"/>
    <xf numFmtId="3" fontId="6" fillId="10" borderId="34" xfId="2" applyNumberFormat="1" applyFont="1" applyFill="1" applyBorder="1" applyAlignment="1" applyProtection="1">
      <alignment horizontal="center"/>
      <protection locked="0"/>
    </xf>
    <xf numFmtId="3" fontId="6" fillId="10" borderId="55" xfId="2" applyNumberFormat="1" applyFont="1" applyFill="1" applyBorder="1" applyAlignment="1" applyProtection="1">
      <alignment horizontal="center"/>
      <protection locked="0"/>
    </xf>
    <xf numFmtId="3" fontId="6" fillId="10" borderId="52" xfId="2" applyNumberFormat="1" applyFont="1" applyFill="1" applyBorder="1" applyAlignment="1" applyProtection="1">
      <alignment horizontal="center"/>
      <protection locked="0"/>
    </xf>
    <xf numFmtId="3" fontId="6" fillId="10" borderId="56" xfId="2" applyNumberFormat="1" applyFont="1" applyFill="1" applyBorder="1" applyAlignment="1" applyProtection="1">
      <alignment horizontal="center"/>
      <protection locked="0"/>
    </xf>
    <xf numFmtId="3" fontId="10" fillId="10" borderId="23" xfId="2" applyNumberFormat="1" applyFont="1" applyFill="1" applyBorder="1" applyAlignment="1" applyProtection="1">
      <alignment horizontal="center"/>
    </xf>
    <xf numFmtId="3" fontId="10" fillId="10" borderId="23" xfId="2" applyNumberFormat="1" applyFont="1" applyFill="1" applyBorder="1" applyAlignment="1" applyProtection="1">
      <alignment horizontal="center"/>
      <protection locked="0"/>
    </xf>
    <xf numFmtId="3" fontId="10" fillId="10" borderId="20" xfId="2" applyNumberFormat="1" applyFont="1" applyFill="1" applyBorder="1" applyAlignment="1" applyProtection="1">
      <alignment horizontal="center"/>
      <protection locked="0"/>
    </xf>
    <xf numFmtId="3" fontId="10" fillId="10" borderId="58" xfId="2" applyNumberFormat="1" applyFont="1" applyFill="1" applyBorder="1" applyAlignment="1" applyProtection="1">
      <alignment horizontal="center"/>
    </xf>
    <xf numFmtId="3" fontId="10" fillId="10" borderId="58" xfId="2" applyNumberFormat="1" applyFont="1" applyFill="1" applyBorder="1" applyAlignment="1" applyProtection="1">
      <alignment horizontal="center"/>
      <protection locked="0"/>
    </xf>
    <xf numFmtId="3" fontId="10" fillId="10" borderId="56" xfId="2" applyNumberFormat="1" applyFont="1" applyFill="1" applyBorder="1" applyAlignment="1" applyProtection="1">
      <alignment horizontal="center"/>
      <protection locked="0"/>
    </xf>
    <xf numFmtId="3" fontId="6" fillId="10" borderId="57" xfId="2" applyNumberFormat="1" applyFont="1" applyFill="1" applyBorder="1" applyAlignment="1" applyProtection="1">
      <alignment horizontal="center"/>
    </xf>
    <xf numFmtId="3" fontId="10" fillId="10" borderId="57" xfId="2" applyNumberFormat="1" applyFont="1" applyFill="1" applyBorder="1" applyAlignment="1" applyProtection="1">
      <alignment horizontal="center"/>
    </xf>
    <xf numFmtId="3" fontId="6" fillId="10" borderId="58" xfId="2" applyNumberFormat="1" applyFont="1" applyFill="1" applyBorder="1" applyAlignment="1" applyProtection="1">
      <alignment horizontal="center"/>
    </xf>
    <xf numFmtId="3" fontId="6" fillId="11" borderId="47" xfId="2" applyNumberFormat="1" applyFont="1" applyFill="1" applyBorder="1" applyAlignment="1" applyProtection="1">
      <alignment horizontal="center"/>
      <protection locked="0"/>
    </xf>
    <xf numFmtId="3" fontId="6" fillId="11" borderId="46" xfId="2" applyNumberFormat="1" applyFont="1" applyFill="1" applyBorder="1" applyAlignment="1" applyProtection="1">
      <alignment horizontal="center"/>
      <protection locked="0"/>
    </xf>
    <xf numFmtId="3" fontId="6" fillId="11" borderId="20" xfId="2" applyNumberFormat="1" applyFont="1" applyFill="1" applyBorder="1" applyAlignment="1" applyProtection="1">
      <alignment horizontal="center"/>
      <protection locked="0"/>
    </xf>
    <xf numFmtId="3" fontId="6" fillId="11" borderId="49" xfId="2" applyNumberFormat="1" applyFont="1" applyFill="1" applyBorder="1" applyAlignment="1" applyProtection="1">
      <alignment horizontal="center"/>
      <protection locked="0"/>
    </xf>
    <xf numFmtId="3" fontId="6" fillId="11" borderId="61" xfId="2" applyNumberFormat="1" applyFont="1" applyFill="1" applyBorder="1" applyAlignment="1" applyProtection="1">
      <alignment horizontal="center"/>
      <protection locked="0"/>
    </xf>
    <xf numFmtId="3" fontId="6" fillId="11" borderId="54" xfId="2" applyNumberFormat="1" applyFont="1" applyFill="1" applyBorder="1" applyAlignment="1" applyProtection="1">
      <alignment horizontal="center"/>
      <protection locked="0"/>
    </xf>
    <xf numFmtId="0" fontId="20" fillId="0" borderId="0" xfId="0" applyFont="1"/>
    <xf numFmtId="0" fontId="22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34" xfId="0" applyFont="1" applyBorder="1" applyAlignment="1">
      <alignment horizontal="center" vertical="center"/>
    </xf>
    <xf numFmtId="0" fontId="20" fillId="7" borderId="34" xfId="0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left"/>
    </xf>
    <xf numFmtId="0" fontId="20" fillId="12" borderId="0" xfId="0" applyFont="1" applyFill="1" applyBorder="1" applyAlignment="1">
      <alignment horizontal="center"/>
    </xf>
    <xf numFmtId="0" fontId="20" fillId="0" borderId="0" xfId="0" applyFont="1" applyBorder="1"/>
    <xf numFmtId="0" fontId="23" fillId="0" borderId="64" xfId="0" applyFont="1" applyBorder="1" applyAlignment="1">
      <alignment horizontal="left"/>
    </xf>
    <xf numFmtId="0" fontId="23" fillId="0" borderId="0" xfId="0" applyFont="1" applyBorder="1"/>
    <xf numFmtId="0" fontId="23" fillId="0" borderId="64" xfId="0" applyFont="1" applyBorder="1" applyAlignment="1">
      <alignment horizontal="center"/>
    </xf>
    <xf numFmtId="0" fontId="22" fillId="0" borderId="64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14" fontId="0" fillId="3" borderId="34" xfId="0" applyNumberFormat="1" applyFill="1" applyBorder="1" applyProtection="1"/>
    <xf numFmtId="0" fontId="21" fillId="7" borderId="0" xfId="0" applyFont="1" applyFill="1" applyBorder="1" applyAlignment="1">
      <alignment horizontal="left" vertical="center" wrapText="1"/>
    </xf>
    <xf numFmtId="0" fontId="20" fillId="14" borderId="0" xfId="0" applyFont="1" applyFill="1"/>
    <xf numFmtId="3" fontId="24" fillId="14" borderId="0" xfId="0" applyNumberFormat="1" applyFont="1" applyFill="1"/>
    <xf numFmtId="0" fontId="20" fillId="0" borderId="0" xfId="0" applyFont="1" applyFill="1"/>
    <xf numFmtId="165" fontId="6" fillId="3" borderId="70" xfId="2" applyNumberFormat="1" applyFont="1" applyFill="1" applyBorder="1" applyAlignment="1" applyProtection="1">
      <alignment horizontal="left"/>
      <protection locked="0"/>
    </xf>
    <xf numFmtId="165" fontId="6" fillId="3" borderId="59" xfId="2" applyNumberFormat="1" applyFont="1" applyFill="1" applyBorder="1" applyAlignment="1" applyProtection="1">
      <alignment horizontal="left"/>
      <protection locked="0"/>
    </xf>
    <xf numFmtId="165" fontId="10" fillId="0" borderId="69" xfId="2" applyNumberFormat="1" applyFont="1" applyFill="1" applyBorder="1" applyAlignment="1" applyProtection="1">
      <alignment horizontal="left"/>
    </xf>
    <xf numFmtId="165" fontId="10" fillId="0" borderId="50" xfId="2" applyNumberFormat="1" applyFont="1" applyFill="1" applyBorder="1" applyAlignment="1" applyProtection="1">
      <alignment horizontal="left"/>
    </xf>
    <xf numFmtId="165" fontId="6" fillId="3" borderId="67" xfId="2" applyNumberFormat="1" applyFont="1" applyFill="1" applyBorder="1" applyAlignment="1" applyProtection="1">
      <alignment horizontal="left"/>
      <protection locked="0"/>
    </xf>
    <xf numFmtId="165" fontId="6" fillId="3" borderId="68" xfId="2" applyNumberFormat="1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8" fillId="0" borderId="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4" xfId="0" applyFont="1" applyFill="1" applyBorder="1" applyAlignment="1" applyProtection="1">
      <alignment wrapText="1"/>
    </xf>
    <xf numFmtId="165" fontId="6" fillId="0" borderId="27" xfId="2" applyNumberFormat="1" applyFont="1" applyFill="1" applyBorder="1" applyAlignment="1" applyProtection="1">
      <alignment horizontal="left"/>
    </xf>
    <xf numFmtId="165" fontId="6" fillId="0" borderId="66" xfId="2" applyNumberFormat="1" applyFont="1" applyFill="1" applyBorder="1" applyAlignment="1" applyProtection="1">
      <alignment horizontal="left"/>
    </xf>
    <xf numFmtId="165" fontId="14" fillId="0" borderId="27" xfId="2" applyNumberFormat="1" applyFont="1" applyFill="1" applyBorder="1" applyAlignment="1" applyProtection="1">
      <alignment horizontal="left"/>
    </xf>
    <xf numFmtId="165" fontId="14" fillId="0" borderId="66" xfId="2" applyNumberFormat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63" xfId="0" applyFont="1" applyBorder="1" applyAlignment="1" applyProtection="1">
      <alignment horizontal="left"/>
    </xf>
    <xf numFmtId="0" fontId="6" fillId="0" borderId="71" xfId="0" applyNumberFormat="1" applyFont="1" applyFill="1" applyBorder="1" applyAlignment="1" applyProtection="1">
      <alignment vertical="center" wrapText="1"/>
    </xf>
    <xf numFmtId="0" fontId="6" fillId="0" borderId="72" xfId="0" applyNumberFormat="1" applyFont="1" applyFill="1" applyBorder="1" applyAlignment="1" applyProtection="1">
      <alignment vertical="center" wrapText="1"/>
    </xf>
    <xf numFmtId="0" fontId="10" fillId="0" borderId="72" xfId="0" applyFont="1" applyFill="1" applyBorder="1" applyAlignment="1" applyProtection="1">
      <alignment vertical="center" wrapText="1"/>
    </xf>
    <xf numFmtId="0" fontId="10" fillId="0" borderId="73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165" fontId="6" fillId="0" borderId="74" xfId="2" applyNumberFormat="1" applyFont="1" applyFill="1" applyBorder="1" applyAlignment="1" applyProtection="1">
      <alignment horizontal="left"/>
    </xf>
    <xf numFmtId="165" fontId="6" fillId="0" borderId="75" xfId="2" applyNumberFormat="1" applyFont="1" applyFill="1" applyBorder="1" applyAlignment="1" applyProtection="1">
      <alignment horizontal="left"/>
    </xf>
    <xf numFmtId="165" fontId="6" fillId="0" borderId="71" xfId="2" applyNumberFormat="1" applyFont="1" applyFill="1" applyBorder="1" applyAlignment="1" applyProtection="1">
      <alignment horizontal="left" vertical="center"/>
    </xf>
    <xf numFmtId="165" fontId="6" fillId="0" borderId="76" xfId="2" applyNumberFormat="1" applyFont="1" applyFill="1" applyBorder="1" applyAlignment="1" applyProtection="1">
      <alignment horizontal="left" vertical="center"/>
    </xf>
    <xf numFmtId="165" fontId="6" fillId="0" borderId="3" xfId="2" applyNumberFormat="1" applyFont="1" applyFill="1" applyBorder="1" applyAlignment="1" applyProtection="1">
      <alignment horizontal="left" vertical="center"/>
    </xf>
    <xf numFmtId="165" fontId="6" fillId="0" borderId="63" xfId="2" applyNumberFormat="1" applyFont="1" applyFill="1" applyBorder="1" applyAlignment="1" applyProtection="1">
      <alignment horizontal="left" vertical="center"/>
    </xf>
    <xf numFmtId="165" fontId="6" fillId="0" borderId="74" xfId="2" applyNumberFormat="1" applyFont="1" applyFill="1" applyBorder="1" applyAlignment="1" applyProtection="1">
      <alignment horizontal="left" vertical="center"/>
    </xf>
    <xf numFmtId="165" fontId="6" fillId="0" borderId="75" xfId="2" applyNumberFormat="1" applyFont="1" applyFill="1" applyBorder="1" applyAlignment="1" applyProtection="1">
      <alignment horizontal="left" vertical="center"/>
    </xf>
    <xf numFmtId="0" fontId="6" fillId="2" borderId="77" xfId="0" applyFont="1" applyFill="1" applyBorder="1" applyAlignment="1" applyProtection="1">
      <alignment horizontal="left"/>
      <protection locked="0"/>
    </xf>
    <xf numFmtId="0" fontId="6" fillId="2" borderId="78" xfId="0" applyFont="1" applyFill="1" applyBorder="1" applyAlignment="1" applyProtection="1">
      <alignment horizontal="center"/>
      <protection locked="0"/>
    </xf>
    <xf numFmtId="0" fontId="6" fillId="2" borderId="79" xfId="0" applyFont="1" applyFill="1" applyBorder="1" applyAlignment="1" applyProtection="1">
      <alignment horizontal="center"/>
      <protection locked="0"/>
    </xf>
    <xf numFmtId="165" fontId="6" fillId="0" borderId="81" xfId="2" applyNumberFormat="1" applyFont="1" applyFill="1" applyBorder="1" applyAlignment="1" applyProtection="1">
      <alignment horizontal="left"/>
    </xf>
    <xf numFmtId="165" fontId="6" fillId="0" borderId="82" xfId="2" applyNumberFormat="1" applyFont="1" applyFill="1" applyBorder="1" applyAlignment="1" applyProtection="1">
      <alignment horizontal="left"/>
    </xf>
    <xf numFmtId="0" fontId="1" fillId="0" borderId="97" xfId="0" applyFont="1" applyBorder="1" applyAlignment="1" applyProtection="1">
      <alignment horizontal="center" vertical="center"/>
    </xf>
    <xf numFmtId="0" fontId="1" fillId="0" borderId="98" xfId="0" applyFont="1" applyBorder="1" applyAlignment="1" applyProtection="1">
      <alignment horizontal="center" vertical="center"/>
    </xf>
    <xf numFmtId="165" fontId="6" fillId="10" borderId="43" xfId="2" applyNumberFormat="1" applyFont="1" applyFill="1" applyBorder="1" applyAlignment="1" applyProtection="1">
      <alignment horizontal="center" wrapText="1"/>
    </xf>
    <xf numFmtId="165" fontId="6" fillId="10" borderId="45" xfId="2" applyNumberFormat="1" applyFont="1" applyFill="1" applyBorder="1" applyAlignment="1" applyProtection="1">
      <alignment horizontal="center" wrapText="1"/>
    </xf>
    <xf numFmtId="165" fontId="6" fillId="10" borderId="47" xfId="2" applyNumberFormat="1" applyFont="1" applyFill="1" applyBorder="1" applyAlignment="1" applyProtection="1">
      <alignment horizontal="center" wrapText="1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1" fillId="0" borderId="43" xfId="0" applyFont="1" applyBorder="1" applyAlignment="1" applyProtection="1">
      <alignment wrapText="1"/>
    </xf>
    <xf numFmtId="0" fontId="0" fillId="0" borderId="45" xfId="0" applyBorder="1" applyAlignment="1"/>
    <xf numFmtId="165" fontId="6" fillId="0" borderId="43" xfId="2" applyNumberFormat="1" applyFont="1" applyFill="1" applyBorder="1" applyAlignment="1" applyProtection="1">
      <alignment horizontal="center" vertical="center" wrapText="1"/>
    </xf>
    <xf numFmtId="165" fontId="6" fillId="0" borderId="45" xfId="2" applyNumberFormat="1" applyFont="1" applyFill="1" applyBorder="1" applyAlignment="1" applyProtection="1">
      <alignment horizontal="center" vertical="center" wrapText="1"/>
    </xf>
    <xf numFmtId="165" fontId="6" fillId="0" borderId="47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4" xfId="0" applyFont="1" applyFill="1" applyBorder="1" applyAlignment="1" applyProtection="1">
      <alignment horizontal="left" vertical="top"/>
    </xf>
    <xf numFmtId="165" fontId="6" fillId="0" borderId="28" xfId="2" applyNumberFormat="1" applyFont="1" applyFill="1" applyBorder="1" applyAlignment="1" applyProtection="1">
      <alignment horizontal="left"/>
    </xf>
    <xf numFmtId="165" fontId="6" fillId="0" borderId="49" xfId="2" applyNumberFormat="1" applyFont="1" applyFill="1" applyBorder="1" applyAlignment="1" applyProtection="1">
      <alignment horizontal="left"/>
    </xf>
    <xf numFmtId="165" fontId="14" fillId="0" borderId="81" xfId="2" applyNumberFormat="1" applyFont="1" applyFill="1" applyBorder="1" applyAlignment="1" applyProtection="1">
      <alignment horizontal="left"/>
    </xf>
    <xf numFmtId="165" fontId="14" fillId="0" borderId="82" xfId="2" applyNumberFormat="1" applyFont="1" applyFill="1" applyBorder="1" applyAlignment="1" applyProtection="1">
      <alignment horizontal="left"/>
    </xf>
    <xf numFmtId="165" fontId="10" fillId="0" borderId="51" xfId="2" applyNumberFormat="1" applyFont="1" applyFill="1" applyBorder="1" applyAlignment="1" applyProtection="1">
      <alignment horizontal="left"/>
    </xf>
    <xf numFmtId="3" fontId="16" fillId="0" borderId="50" xfId="2" applyNumberFormat="1" applyFont="1" applyFill="1" applyBorder="1" applyAlignment="1" applyProtection="1">
      <alignment horizontal="left"/>
    </xf>
    <xf numFmtId="165" fontId="6" fillId="3" borderId="69" xfId="2" applyNumberFormat="1" applyFont="1" applyFill="1" applyBorder="1" applyAlignment="1" applyProtection="1">
      <alignment horizontal="left"/>
      <protection locked="0"/>
    </xf>
    <xf numFmtId="165" fontId="6" fillId="3" borderId="51" xfId="2" applyNumberFormat="1" applyFont="1" applyFill="1" applyBorder="1" applyAlignment="1" applyProtection="1">
      <alignment horizontal="left"/>
      <protection locked="0"/>
    </xf>
    <xf numFmtId="0" fontId="20" fillId="7" borderId="52" xfId="0" applyFont="1" applyFill="1" applyBorder="1" applyAlignment="1">
      <alignment horizontal="left" vertical="center" wrapText="1"/>
    </xf>
    <xf numFmtId="0" fontId="20" fillId="7" borderId="65" xfId="0" applyFont="1" applyFill="1" applyBorder="1" applyAlignment="1">
      <alignment horizontal="left" vertical="center" wrapText="1"/>
    </xf>
    <xf numFmtId="0" fontId="20" fillId="7" borderId="68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12" borderId="52" xfId="0" applyFont="1" applyFill="1" applyBorder="1" applyAlignment="1">
      <alignment horizontal="center"/>
    </xf>
    <xf numFmtId="0" fontId="20" fillId="12" borderId="65" xfId="0" applyFont="1" applyFill="1" applyBorder="1" applyAlignment="1">
      <alignment horizontal="center"/>
    </xf>
    <xf numFmtId="0" fontId="20" fillId="12" borderId="68" xfId="0" applyFont="1" applyFill="1" applyBorder="1" applyAlignment="1">
      <alignment horizontal="center"/>
    </xf>
    <xf numFmtId="0" fontId="22" fillId="12" borderId="52" xfId="0" applyFont="1" applyFill="1" applyBorder="1" applyAlignment="1">
      <alignment horizontal="center" wrapText="1"/>
    </xf>
    <xf numFmtId="0" fontId="22" fillId="12" borderId="68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0" fillId="13" borderId="52" xfId="0" applyFont="1" applyFill="1" applyBorder="1" applyAlignment="1">
      <alignment horizontal="center" vertical="center"/>
    </xf>
    <xf numFmtId="0" fontId="20" fillId="13" borderId="65" xfId="0" applyFont="1" applyFill="1" applyBorder="1" applyAlignment="1">
      <alignment horizontal="center" vertical="center"/>
    </xf>
    <xf numFmtId="0" fontId="20" fillId="13" borderId="68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7" borderId="56" xfId="0" applyFont="1" applyFill="1" applyBorder="1" applyAlignment="1">
      <alignment horizontal="left" vertical="center" wrapText="1"/>
    </xf>
    <xf numFmtId="0" fontId="20" fillId="7" borderId="64" xfId="0" applyFont="1" applyFill="1" applyBorder="1" applyAlignment="1">
      <alignment horizontal="left" vertical="center" wrapText="1"/>
    </xf>
    <xf numFmtId="0" fontId="20" fillId="7" borderId="59" xfId="0" applyFont="1" applyFill="1" applyBorder="1" applyAlignment="1">
      <alignment horizontal="left" vertical="center" wrapText="1"/>
    </xf>
    <xf numFmtId="0" fontId="20" fillId="7" borderId="58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20" fillId="7" borderId="102" xfId="0" applyFont="1" applyFill="1" applyBorder="1" applyAlignment="1">
      <alignment horizontal="left" vertical="center" wrapText="1"/>
    </xf>
    <xf numFmtId="0" fontId="20" fillId="7" borderId="55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0" fillId="0" borderId="55" xfId="0" applyFont="1" applyBorder="1" applyAlignment="1">
      <alignment horizontal="left"/>
    </xf>
    <xf numFmtId="0" fontId="0" fillId="0" borderId="23" xfId="0" applyBorder="1" applyAlignment="1">
      <alignment horizontal="left"/>
    </xf>
    <xf numFmtId="165" fontId="6" fillId="0" borderId="43" xfId="2" applyNumberFormat="1" applyFont="1" applyFill="1" applyBorder="1" applyAlignment="1" applyProtection="1">
      <alignment horizontal="center" wrapText="1"/>
    </xf>
    <xf numFmtId="165" fontId="6" fillId="0" borderId="45" xfId="2" applyNumberFormat="1" applyFont="1" applyFill="1" applyBorder="1" applyAlignment="1" applyProtection="1">
      <alignment horizontal="center" wrapText="1"/>
    </xf>
    <xf numFmtId="165" fontId="6" fillId="0" borderId="47" xfId="2" applyNumberFormat="1" applyFont="1" applyFill="1" applyBorder="1" applyAlignment="1" applyProtection="1">
      <alignment horizontal="center" wrapText="1"/>
    </xf>
    <xf numFmtId="165" fontId="1" fillId="0" borderId="67" xfId="2" applyNumberFormat="1" applyFont="1" applyFill="1" applyBorder="1" applyAlignment="1" applyProtection="1">
      <alignment horizontal="left"/>
    </xf>
    <xf numFmtId="165" fontId="1" fillId="0" borderId="68" xfId="2" applyNumberFormat="1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right" vertical="center"/>
    </xf>
    <xf numFmtId="0" fontId="14" fillId="0" borderId="93" xfId="0" applyFont="1" applyBorder="1" applyAlignment="1" applyProtection="1">
      <alignment horizontal="right" vertical="center"/>
    </xf>
    <xf numFmtId="0" fontId="3" fillId="0" borderId="12" xfId="0" applyNumberFormat="1" applyFont="1" applyBorder="1" applyAlignment="1" applyProtection="1">
      <alignment horizontal="left" wrapText="1"/>
    </xf>
    <xf numFmtId="0" fontId="3" fillId="0" borderId="83" xfId="0" applyNumberFormat="1" applyFont="1" applyBorder="1" applyAlignment="1" applyProtection="1">
      <alignment horizontal="left" wrapText="1"/>
    </xf>
    <xf numFmtId="0" fontId="3" fillId="0" borderId="17" xfId="0" applyNumberFormat="1" applyFont="1" applyBorder="1" applyAlignment="1" applyProtection="1">
      <alignment horizontal="left" wrapText="1"/>
    </xf>
    <xf numFmtId="0" fontId="3" fillId="0" borderId="77" xfId="0" applyFont="1" applyFill="1" applyBorder="1" applyAlignment="1" applyProtection="1">
      <alignment horizontal="left"/>
    </xf>
    <xf numFmtId="165" fontId="6" fillId="0" borderId="44" xfId="2" applyNumberFormat="1" applyFont="1" applyFill="1" applyBorder="1" applyAlignment="1" applyProtection="1">
      <alignment horizontal="center" wrapText="1"/>
    </xf>
    <xf numFmtId="165" fontId="6" fillId="0" borderId="18" xfId="2" applyNumberFormat="1" applyFont="1" applyFill="1" applyBorder="1" applyAlignment="1" applyProtection="1">
      <alignment horizontal="center"/>
    </xf>
    <xf numFmtId="165" fontId="6" fillId="0" borderId="80" xfId="2" applyNumberFormat="1" applyFont="1" applyFill="1" applyBorder="1" applyAlignment="1" applyProtection="1">
      <alignment horizontal="center"/>
    </xf>
    <xf numFmtId="165" fontId="6" fillId="7" borderId="44" xfId="2" applyNumberFormat="1" applyFont="1" applyFill="1" applyBorder="1" applyAlignment="1" applyProtection="1">
      <alignment horizontal="center" wrapText="1"/>
    </xf>
    <xf numFmtId="165" fontId="6" fillId="7" borderId="18" xfId="2" applyNumberFormat="1" applyFont="1" applyFill="1" applyBorder="1" applyAlignment="1" applyProtection="1">
      <alignment horizontal="center"/>
    </xf>
    <xf numFmtId="165" fontId="6" fillId="7" borderId="80" xfId="2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1" fillId="0" borderId="84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1" fillId="0" borderId="85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/>
    </xf>
    <xf numFmtId="0" fontId="1" fillId="0" borderId="86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165" fontId="13" fillId="0" borderId="67" xfId="2" applyNumberFormat="1" applyFont="1" applyFill="1" applyBorder="1" applyAlignment="1" applyProtection="1">
      <alignment horizontal="left"/>
    </xf>
    <xf numFmtId="165" fontId="13" fillId="0" borderId="68" xfId="2" applyNumberFormat="1" applyFont="1" applyFill="1" applyBorder="1" applyAlignment="1" applyProtection="1">
      <alignment horizontal="left"/>
    </xf>
  </cellXfs>
  <cellStyles count="3">
    <cellStyle name="Euro" xfId="1"/>
    <cellStyle name="Standard" xfId="0" builtinId="0"/>
    <cellStyle name="Standard_Tabelle1" xfId="2"/>
  </cellStyles>
  <dxfs count="2"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8F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0</xdr:row>
      <xdr:rowOff>0</xdr:rowOff>
    </xdr:from>
    <xdr:to>
      <xdr:col>12</xdr:col>
      <xdr:colOff>367030</xdr:colOff>
      <xdr:row>3</xdr:row>
      <xdr:rowOff>95251</xdr:rowOff>
    </xdr:to>
    <xdr:grpSp>
      <xdr:nvGrpSpPr>
        <xdr:cNvPr id="5" name="Group 3"/>
        <xdr:cNvGrpSpPr>
          <a:grpSpLocks/>
        </xdr:cNvGrpSpPr>
      </xdr:nvGrpSpPr>
      <xdr:grpSpPr bwMode="auto">
        <a:xfrm>
          <a:off x="4867275" y="0"/>
          <a:ext cx="862330" cy="666751"/>
          <a:chOff x="8460" y="9289"/>
          <a:chExt cx="1073" cy="1068"/>
        </a:xfrm>
      </xdr:grpSpPr>
      <xdr:sp macro="" textlink="">
        <xdr:nvSpPr>
          <xdr:cNvPr id="6" name="Freeform 4"/>
          <xdr:cNvSpPr>
            <a:spLocks/>
          </xdr:cNvSpPr>
        </xdr:nvSpPr>
        <xdr:spPr bwMode="auto">
          <a:xfrm>
            <a:off x="8460" y="9289"/>
            <a:ext cx="1073" cy="1068"/>
          </a:xfrm>
          <a:custGeom>
            <a:avLst/>
            <a:gdLst>
              <a:gd name="T0" fmla="*/ 13 w 5365"/>
              <a:gd name="T1" fmla="*/ 2395 h 5337"/>
              <a:gd name="T2" fmla="*/ 120 w 5365"/>
              <a:gd name="T3" fmla="*/ 1874 h 5337"/>
              <a:gd name="T4" fmla="*/ 323 w 5365"/>
              <a:gd name="T5" fmla="*/ 1396 h 5337"/>
              <a:gd name="T6" fmla="*/ 612 w 5365"/>
              <a:gd name="T7" fmla="*/ 971 h 5337"/>
              <a:gd name="T8" fmla="*/ 976 w 5365"/>
              <a:gd name="T9" fmla="*/ 609 h 5337"/>
              <a:gd name="T10" fmla="*/ 1403 w 5365"/>
              <a:gd name="T11" fmla="*/ 322 h 5337"/>
              <a:gd name="T12" fmla="*/ 1884 w 5365"/>
              <a:gd name="T13" fmla="*/ 120 h 5337"/>
              <a:gd name="T14" fmla="*/ 2408 w 5365"/>
              <a:gd name="T15" fmla="*/ 13 h 5337"/>
              <a:gd name="T16" fmla="*/ 2956 w 5365"/>
              <a:gd name="T17" fmla="*/ 13 h 5337"/>
              <a:gd name="T18" fmla="*/ 3479 w 5365"/>
              <a:gd name="T19" fmla="*/ 120 h 5337"/>
              <a:gd name="T20" fmla="*/ 3960 w 5365"/>
              <a:gd name="T21" fmla="*/ 322 h 5337"/>
              <a:gd name="T22" fmla="*/ 4389 w 5365"/>
              <a:gd name="T23" fmla="*/ 609 h 5337"/>
              <a:gd name="T24" fmla="*/ 4752 w 5365"/>
              <a:gd name="T25" fmla="*/ 971 h 5337"/>
              <a:gd name="T26" fmla="*/ 5041 w 5365"/>
              <a:gd name="T27" fmla="*/ 1396 h 5337"/>
              <a:gd name="T28" fmla="*/ 5243 w 5365"/>
              <a:gd name="T29" fmla="*/ 1874 h 5337"/>
              <a:gd name="T30" fmla="*/ 5351 w 5365"/>
              <a:gd name="T31" fmla="*/ 2395 h 5337"/>
              <a:gd name="T32" fmla="*/ 5351 w 5365"/>
              <a:gd name="T33" fmla="*/ 2941 h 5337"/>
              <a:gd name="T34" fmla="*/ 5243 w 5365"/>
              <a:gd name="T35" fmla="*/ 3462 h 5337"/>
              <a:gd name="T36" fmla="*/ 5041 w 5365"/>
              <a:gd name="T37" fmla="*/ 3941 h 5337"/>
              <a:gd name="T38" fmla="*/ 4752 w 5365"/>
              <a:gd name="T39" fmla="*/ 4366 h 5337"/>
              <a:gd name="T40" fmla="*/ 4389 w 5365"/>
              <a:gd name="T41" fmla="*/ 4728 h 5337"/>
              <a:gd name="T42" fmla="*/ 3960 w 5365"/>
              <a:gd name="T43" fmla="*/ 5015 h 5337"/>
              <a:gd name="T44" fmla="*/ 3479 w 5365"/>
              <a:gd name="T45" fmla="*/ 5217 h 5337"/>
              <a:gd name="T46" fmla="*/ 2956 w 5365"/>
              <a:gd name="T47" fmla="*/ 5323 h 5337"/>
              <a:gd name="T48" fmla="*/ 2408 w 5365"/>
              <a:gd name="T49" fmla="*/ 5323 h 5337"/>
              <a:gd name="T50" fmla="*/ 1884 w 5365"/>
              <a:gd name="T51" fmla="*/ 5217 h 5337"/>
              <a:gd name="T52" fmla="*/ 1403 w 5365"/>
              <a:gd name="T53" fmla="*/ 5015 h 5337"/>
              <a:gd name="T54" fmla="*/ 976 w 5365"/>
              <a:gd name="T55" fmla="*/ 4728 h 5337"/>
              <a:gd name="T56" fmla="*/ 612 w 5365"/>
              <a:gd name="T57" fmla="*/ 4366 h 5337"/>
              <a:gd name="T58" fmla="*/ 323 w 5365"/>
              <a:gd name="T59" fmla="*/ 3941 h 5337"/>
              <a:gd name="T60" fmla="*/ 120 w 5365"/>
              <a:gd name="T61" fmla="*/ 3462 h 5337"/>
              <a:gd name="T62" fmla="*/ 13 w 5365"/>
              <a:gd name="T63" fmla="*/ 2941 h 5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5365" h="5337">
                <a:moveTo>
                  <a:pt x="0" y="2668"/>
                </a:moveTo>
                <a:lnTo>
                  <a:pt x="13" y="2395"/>
                </a:lnTo>
                <a:lnTo>
                  <a:pt x="53" y="2130"/>
                </a:lnTo>
                <a:lnTo>
                  <a:pt x="120" y="1874"/>
                </a:lnTo>
                <a:lnTo>
                  <a:pt x="210" y="1629"/>
                </a:lnTo>
                <a:lnTo>
                  <a:pt x="323" y="1396"/>
                </a:lnTo>
                <a:lnTo>
                  <a:pt x="457" y="1176"/>
                </a:lnTo>
                <a:lnTo>
                  <a:pt x="612" y="971"/>
                </a:lnTo>
                <a:lnTo>
                  <a:pt x="785" y="781"/>
                </a:lnTo>
                <a:lnTo>
                  <a:pt x="976" y="609"/>
                </a:lnTo>
                <a:lnTo>
                  <a:pt x="1182" y="456"/>
                </a:lnTo>
                <a:lnTo>
                  <a:pt x="1403" y="322"/>
                </a:lnTo>
                <a:lnTo>
                  <a:pt x="1638" y="210"/>
                </a:lnTo>
                <a:lnTo>
                  <a:pt x="1884" y="120"/>
                </a:lnTo>
                <a:lnTo>
                  <a:pt x="2141" y="54"/>
                </a:lnTo>
                <a:lnTo>
                  <a:pt x="2408" y="13"/>
                </a:lnTo>
                <a:lnTo>
                  <a:pt x="2682" y="0"/>
                </a:lnTo>
                <a:lnTo>
                  <a:pt x="2956" y="13"/>
                </a:lnTo>
                <a:lnTo>
                  <a:pt x="3222" y="54"/>
                </a:lnTo>
                <a:lnTo>
                  <a:pt x="3479" y="120"/>
                </a:lnTo>
                <a:lnTo>
                  <a:pt x="3726" y="210"/>
                </a:lnTo>
                <a:lnTo>
                  <a:pt x="3960" y="322"/>
                </a:lnTo>
                <a:lnTo>
                  <a:pt x="4182" y="456"/>
                </a:lnTo>
                <a:lnTo>
                  <a:pt x="4389" y="609"/>
                </a:lnTo>
                <a:lnTo>
                  <a:pt x="4579" y="781"/>
                </a:lnTo>
                <a:lnTo>
                  <a:pt x="4752" y="971"/>
                </a:lnTo>
                <a:lnTo>
                  <a:pt x="4906" y="1176"/>
                </a:lnTo>
                <a:lnTo>
                  <a:pt x="5041" y="1396"/>
                </a:lnTo>
                <a:lnTo>
                  <a:pt x="5153" y="1629"/>
                </a:lnTo>
                <a:lnTo>
                  <a:pt x="5243" y="1874"/>
                </a:lnTo>
                <a:lnTo>
                  <a:pt x="5310" y="2130"/>
                </a:lnTo>
                <a:lnTo>
                  <a:pt x="5351" y="2395"/>
                </a:lnTo>
                <a:lnTo>
                  <a:pt x="5365" y="2668"/>
                </a:lnTo>
                <a:lnTo>
                  <a:pt x="5351" y="2941"/>
                </a:lnTo>
                <a:lnTo>
                  <a:pt x="5310" y="3206"/>
                </a:lnTo>
                <a:lnTo>
                  <a:pt x="5243" y="3462"/>
                </a:lnTo>
                <a:lnTo>
                  <a:pt x="5153" y="3707"/>
                </a:lnTo>
                <a:lnTo>
                  <a:pt x="5041" y="3941"/>
                </a:lnTo>
                <a:lnTo>
                  <a:pt x="4906" y="4161"/>
                </a:lnTo>
                <a:lnTo>
                  <a:pt x="4752" y="4366"/>
                </a:lnTo>
                <a:lnTo>
                  <a:pt x="4579" y="4556"/>
                </a:lnTo>
                <a:lnTo>
                  <a:pt x="4389" y="4728"/>
                </a:lnTo>
                <a:lnTo>
                  <a:pt x="4182" y="4881"/>
                </a:lnTo>
                <a:lnTo>
                  <a:pt x="3960" y="5015"/>
                </a:lnTo>
                <a:lnTo>
                  <a:pt x="3726" y="5127"/>
                </a:lnTo>
                <a:lnTo>
                  <a:pt x="3479" y="5217"/>
                </a:lnTo>
                <a:lnTo>
                  <a:pt x="3222" y="5283"/>
                </a:lnTo>
                <a:lnTo>
                  <a:pt x="2956" y="5323"/>
                </a:lnTo>
                <a:lnTo>
                  <a:pt x="2682" y="5337"/>
                </a:lnTo>
                <a:lnTo>
                  <a:pt x="2408" y="5323"/>
                </a:lnTo>
                <a:lnTo>
                  <a:pt x="2141" y="5283"/>
                </a:lnTo>
                <a:lnTo>
                  <a:pt x="1884" y="5217"/>
                </a:lnTo>
                <a:lnTo>
                  <a:pt x="1638" y="5127"/>
                </a:lnTo>
                <a:lnTo>
                  <a:pt x="1403" y="5015"/>
                </a:lnTo>
                <a:lnTo>
                  <a:pt x="1182" y="4881"/>
                </a:lnTo>
                <a:lnTo>
                  <a:pt x="976" y="4728"/>
                </a:lnTo>
                <a:lnTo>
                  <a:pt x="785" y="4556"/>
                </a:lnTo>
                <a:lnTo>
                  <a:pt x="612" y="4366"/>
                </a:lnTo>
                <a:lnTo>
                  <a:pt x="457" y="4161"/>
                </a:lnTo>
                <a:lnTo>
                  <a:pt x="323" y="3941"/>
                </a:lnTo>
                <a:lnTo>
                  <a:pt x="210" y="3707"/>
                </a:lnTo>
                <a:lnTo>
                  <a:pt x="120" y="3462"/>
                </a:lnTo>
                <a:lnTo>
                  <a:pt x="53" y="3206"/>
                </a:lnTo>
                <a:lnTo>
                  <a:pt x="13" y="2941"/>
                </a:lnTo>
                <a:lnTo>
                  <a:pt x="0" y="2668"/>
                </a:lnTo>
                <a:close/>
              </a:path>
            </a:pathLst>
          </a:custGeom>
          <a:solidFill>
            <a:srgbClr val="2256A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7" name="Freeform 5"/>
          <xdr:cNvSpPr>
            <a:spLocks/>
          </xdr:cNvSpPr>
        </xdr:nvSpPr>
        <xdr:spPr bwMode="auto">
          <a:xfrm>
            <a:off x="8995" y="9618"/>
            <a:ext cx="355" cy="415"/>
          </a:xfrm>
          <a:custGeom>
            <a:avLst/>
            <a:gdLst>
              <a:gd name="T0" fmla="*/ 0 w 1776"/>
              <a:gd name="T1" fmla="*/ 2076 h 2076"/>
              <a:gd name="T2" fmla="*/ 437 w 1776"/>
              <a:gd name="T3" fmla="*/ 2076 h 2076"/>
              <a:gd name="T4" fmla="*/ 437 w 1776"/>
              <a:gd name="T5" fmla="*/ 767 h 2076"/>
              <a:gd name="T6" fmla="*/ 443 w 1776"/>
              <a:gd name="T7" fmla="*/ 767 h 2076"/>
              <a:gd name="T8" fmla="*/ 852 w 1776"/>
              <a:gd name="T9" fmla="*/ 1503 h 2076"/>
              <a:gd name="T10" fmla="*/ 926 w 1776"/>
              <a:gd name="T11" fmla="*/ 1503 h 2076"/>
              <a:gd name="T12" fmla="*/ 1335 w 1776"/>
              <a:gd name="T13" fmla="*/ 767 h 2076"/>
              <a:gd name="T14" fmla="*/ 1340 w 1776"/>
              <a:gd name="T15" fmla="*/ 767 h 2076"/>
              <a:gd name="T16" fmla="*/ 1340 w 1776"/>
              <a:gd name="T17" fmla="*/ 2076 h 2076"/>
              <a:gd name="T18" fmla="*/ 1776 w 1776"/>
              <a:gd name="T19" fmla="*/ 2076 h 2076"/>
              <a:gd name="T20" fmla="*/ 1776 w 1776"/>
              <a:gd name="T21" fmla="*/ 0 h 2076"/>
              <a:gd name="T22" fmla="*/ 1358 w 1776"/>
              <a:gd name="T23" fmla="*/ 0 h 2076"/>
              <a:gd name="T24" fmla="*/ 888 w 1776"/>
              <a:gd name="T25" fmla="*/ 836 h 2076"/>
              <a:gd name="T26" fmla="*/ 419 w 1776"/>
              <a:gd name="T27" fmla="*/ 0 h 2076"/>
              <a:gd name="T28" fmla="*/ 0 w 1776"/>
              <a:gd name="T29" fmla="*/ 0 h 2076"/>
              <a:gd name="T30" fmla="*/ 0 w 1776"/>
              <a:gd name="T31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776" h="2076">
                <a:moveTo>
                  <a:pt x="0" y="2076"/>
                </a:moveTo>
                <a:lnTo>
                  <a:pt x="437" y="2076"/>
                </a:lnTo>
                <a:lnTo>
                  <a:pt x="437" y="767"/>
                </a:lnTo>
                <a:lnTo>
                  <a:pt x="443" y="767"/>
                </a:lnTo>
                <a:lnTo>
                  <a:pt x="852" y="1503"/>
                </a:lnTo>
                <a:lnTo>
                  <a:pt x="926" y="1503"/>
                </a:lnTo>
                <a:lnTo>
                  <a:pt x="1335" y="767"/>
                </a:lnTo>
                <a:lnTo>
                  <a:pt x="1340" y="767"/>
                </a:lnTo>
                <a:lnTo>
                  <a:pt x="1340" y="2076"/>
                </a:lnTo>
                <a:lnTo>
                  <a:pt x="1776" y="2076"/>
                </a:lnTo>
                <a:lnTo>
                  <a:pt x="1776" y="0"/>
                </a:lnTo>
                <a:lnTo>
                  <a:pt x="1358" y="0"/>
                </a:lnTo>
                <a:lnTo>
                  <a:pt x="888" y="836"/>
                </a:lnTo>
                <a:lnTo>
                  <a:pt x="419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8" name="Freeform 6"/>
          <xdr:cNvSpPr>
            <a:spLocks noEditPoints="1"/>
          </xdr:cNvSpPr>
        </xdr:nvSpPr>
        <xdr:spPr bwMode="auto">
          <a:xfrm>
            <a:off x="8654" y="9618"/>
            <a:ext cx="277" cy="415"/>
          </a:xfrm>
          <a:custGeom>
            <a:avLst/>
            <a:gdLst>
              <a:gd name="T0" fmla="*/ 435 w 1387"/>
              <a:gd name="T1" fmla="*/ 351 h 2076"/>
              <a:gd name="T2" fmla="*/ 701 w 1387"/>
              <a:gd name="T3" fmla="*/ 352 h 2076"/>
              <a:gd name="T4" fmla="*/ 765 w 1387"/>
              <a:gd name="T5" fmla="*/ 366 h 2076"/>
              <a:gd name="T6" fmla="*/ 817 w 1387"/>
              <a:gd name="T7" fmla="*/ 391 h 2076"/>
              <a:gd name="T8" fmla="*/ 859 w 1387"/>
              <a:gd name="T9" fmla="*/ 425 h 2076"/>
              <a:gd name="T10" fmla="*/ 891 w 1387"/>
              <a:gd name="T11" fmla="*/ 465 h 2076"/>
              <a:gd name="T12" fmla="*/ 914 w 1387"/>
              <a:gd name="T13" fmla="*/ 510 h 2076"/>
              <a:gd name="T14" fmla="*/ 929 w 1387"/>
              <a:gd name="T15" fmla="*/ 559 h 2076"/>
              <a:gd name="T16" fmla="*/ 936 w 1387"/>
              <a:gd name="T17" fmla="*/ 607 h 2076"/>
              <a:gd name="T18" fmla="*/ 936 w 1387"/>
              <a:gd name="T19" fmla="*/ 659 h 2076"/>
              <a:gd name="T20" fmla="*/ 929 w 1387"/>
              <a:gd name="T21" fmla="*/ 714 h 2076"/>
              <a:gd name="T22" fmla="*/ 914 w 1387"/>
              <a:gd name="T23" fmla="*/ 766 h 2076"/>
              <a:gd name="T24" fmla="*/ 891 w 1387"/>
              <a:gd name="T25" fmla="*/ 815 h 2076"/>
              <a:gd name="T26" fmla="*/ 856 w 1387"/>
              <a:gd name="T27" fmla="*/ 857 h 2076"/>
              <a:gd name="T28" fmla="*/ 813 w 1387"/>
              <a:gd name="T29" fmla="*/ 892 h 2076"/>
              <a:gd name="T30" fmla="*/ 757 w 1387"/>
              <a:gd name="T31" fmla="*/ 919 h 2076"/>
              <a:gd name="T32" fmla="*/ 689 w 1387"/>
              <a:gd name="T33" fmla="*/ 934 h 2076"/>
              <a:gd name="T34" fmla="*/ 435 w 1387"/>
              <a:gd name="T35" fmla="*/ 936 h 2076"/>
              <a:gd name="T36" fmla="*/ 435 w 1387"/>
              <a:gd name="T37" fmla="*/ 2076 h 2076"/>
              <a:gd name="T38" fmla="*/ 677 w 1387"/>
              <a:gd name="T39" fmla="*/ 1331 h 2076"/>
              <a:gd name="T40" fmla="*/ 878 w 1387"/>
              <a:gd name="T41" fmla="*/ 1307 h 2076"/>
              <a:gd name="T42" fmla="*/ 1039 w 1387"/>
              <a:gd name="T43" fmla="*/ 1251 h 2076"/>
              <a:gd name="T44" fmla="*/ 1163 w 1387"/>
              <a:gd name="T45" fmla="*/ 1168 h 2076"/>
              <a:gd name="T46" fmla="*/ 1255 w 1387"/>
              <a:gd name="T47" fmla="*/ 1067 h 2076"/>
              <a:gd name="T48" fmla="*/ 1319 w 1387"/>
              <a:gd name="T49" fmla="*/ 955 h 2076"/>
              <a:gd name="T50" fmla="*/ 1360 w 1387"/>
              <a:gd name="T51" fmla="*/ 841 h 2076"/>
              <a:gd name="T52" fmla="*/ 1381 w 1387"/>
              <a:gd name="T53" fmla="*/ 730 h 2076"/>
              <a:gd name="T54" fmla="*/ 1387 w 1387"/>
              <a:gd name="T55" fmla="*/ 633 h 2076"/>
              <a:gd name="T56" fmla="*/ 1378 w 1387"/>
              <a:gd name="T57" fmla="*/ 523 h 2076"/>
              <a:gd name="T58" fmla="*/ 1351 w 1387"/>
              <a:gd name="T59" fmla="*/ 413 h 2076"/>
              <a:gd name="T60" fmla="*/ 1303 w 1387"/>
              <a:gd name="T61" fmla="*/ 306 h 2076"/>
              <a:gd name="T62" fmla="*/ 1236 w 1387"/>
              <a:gd name="T63" fmla="*/ 208 h 2076"/>
              <a:gd name="T64" fmla="*/ 1146 w 1387"/>
              <a:gd name="T65" fmla="*/ 124 h 2076"/>
              <a:gd name="T66" fmla="*/ 1033 w 1387"/>
              <a:gd name="T67" fmla="*/ 58 h 2076"/>
              <a:gd name="T68" fmla="*/ 894 w 1387"/>
              <a:gd name="T69" fmla="*/ 15 h 2076"/>
              <a:gd name="T70" fmla="*/ 730 w 1387"/>
              <a:gd name="T71" fmla="*/ 0 h 2076"/>
              <a:gd name="T72" fmla="*/ 0 w 1387"/>
              <a:gd name="T73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387" h="2076">
                <a:moveTo>
                  <a:pt x="435" y="936"/>
                </a:moveTo>
                <a:lnTo>
                  <a:pt x="435" y="351"/>
                </a:lnTo>
                <a:lnTo>
                  <a:pt x="666" y="351"/>
                </a:lnTo>
                <a:lnTo>
                  <a:pt x="701" y="352"/>
                </a:lnTo>
                <a:lnTo>
                  <a:pt x="735" y="357"/>
                </a:lnTo>
                <a:lnTo>
                  <a:pt x="765" y="366"/>
                </a:lnTo>
                <a:lnTo>
                  <a:pt x="793" y="377"/>
                </a:lnTo>
                <a:lnTo>
                  <a:pt x="817" y="391"/>
                </a:lnTo>
                <a:lnTo>
                  <a:pt x="839" y="407"/>
                </a:lnTo>
                <a:lnTo>
                  <a:pt x="859" y="425"/>
                </a:lnTo>
                <a:lnTo>
                  <a:pt x="877" y="444"/>
                </a:lnTo>
                <a:lnTo>
                  <a:pt x="891" y="465"/>
                </a:lnTo>
                <a:lnTo>
                  <a:pt x="904" y="487"/>
                </a:lnTo>
                <a:lnTo>
                  <a:pt x="914" y="510"/>
                </a:lnTo>
                <a:lnTo>
                  <a:pt x="922" y="535"/>
                </a:lnTo>
                <a:lnTo>
                  <a:pt x="929" y="559"/>
                </a:lnTo>
                <a:lnTo>
                  <a:pt x="933" y="583"/>
                </a:lnTo>
                <a:lnTo>
                  <a:pt x="936" y="607"/>
                </a:lnTo>
                <a:lnTo>
                  <a:pt x="937" y="631"/>
                </a:lnTo>
                <a:lnTo>
                  <a:pt x="936" y="659"/>
                </a:lnTo>
                <a:lnTo>
                  <a:pt x="933" y="687"/>
                </a:lnTo>
                <a:lnTo>
                  <a:pt x="929" y="714"/>
                </a:lnTo>
                <a:lnTo>
                  <a:pt x="922" y="740"/>
                </a:lnTo>
                <a:lnTo>
                  <a:pt x="914" y="766"/>
                </a:lnTo>
                <a:lnTo>
                  <a:pt x="903" y="792"/>
                </a:lnTo>
                <a:lnTo>
                  <a:pt x="891" y="815"/>
                </a:lnTo>
                <a:lnTo>
                  <a:pt x="875" y="837"/>
                </a:lnTo>
                <a:lnTo>
                  <a:pt x="856" y="857"/>
                </a:lnTo>
                <a:lnTo>
                  <a:pt x="836" y="876"/>
                </a:lnTo>
                <a:lnTo>
                  <a:pt x="813" y="892"/>
                </a:lnTo>
                <a:lnTo>
                  <a:pt x="787" y="906"/>
                </a:lnTo>
                <a:lnTo>
                  <a:pt x="757" y="919"/>
                </a:lnTo>
                <a:lnTo>
                  <a:pt x="725" y="928"/>
                </a:lnTo>
                <a:lnTo>
                  <a:pt x="689" y="934"/>
                </a:lnTo>
                <a:lnTo>
                  <a:pt x="651" y="938"/>
                </a:lnTo>
                <a:lnTo>
                  <a:pt x="435" y="936"/>
                </a:lnTo>
                <a:close/>
                <a:moveTo>
                  <a:pt x="0" y="2076"/>
                </a:moveTo>
                <a:lnTo>
                  <a:pt x="435" y="2076"/>
                </a:lnTo>
                <a:lnTo>
                  <a:pt x="435" y="1336"/>
                </a:lnTo>
                <a:lnTo>
                  <a:pt x="677" y="1331"/>
                </a:lnTo>
                <a:lnTo>
                  <a:pt x="782" y="1324"/>
                </a:lnTo>
                <a:lnTo>
                  <a:pt x="878" y="1307"/>
                </a:lnTo>
                <a:lnTo>
                  <a:pt x="963" y="1282"/>
                </a:lnTo>
                <a:lnTo>
                  <a:pt x="1039" y="1251"/>
                </a:lnTo>
                <a:lnTo>
                  <a:pt x="1105" y="1212"/>
                </a:lnTo>
                <a:lnTo>
                  <a:pt x="1163" y="1168"/>
                </a:lnTo>
                <a:lnTo>
                  <a:pt x="1213" y="1119"/>
                </a:lnTo>
                <a:lnTo>
                  <a:pt x="1255" y="1067"/>
                </a:lnTo>
                <a:lnTo>
                  <a:pt x="1290" y="1012"/>
                </a:lnTo>
                <a:lnTo>
                  <a:pt x="1319" y="955"/>
                </a:lnTo>
                <a:lnTo>
                  <a:pt x="1343" y="897"/>
                </a:lnTo>
                <a:lnTo>
                  <a:pt x="1360" y="841"/>
                </a:lnTo>
                <a:lnTo>
                  <a:pt x="1372" y="784"/>
                </a:lnTo>
                <a:lnTo>
                  <a:pt x="1381" y="730"/>
                </a:lnTo>
                <a:lnTo>
                  <a:pt x="1385" y="680"/>
                </a:lnTo>
                <a:lnTo>
                  <a:pt x="1387" y="633"/>
                </a:lnTo>
                <a:lnTo>
                  <a:pt x="1384" y="578"/>
                </a:lnTo>
                <a:lnTo>
                  <a:pt x="1378" y="523"/>
                </a:lnTo>
                <a:lnTo>
                  <a:pt x="1366" y="467"/>
                </a:lnTo>
                <a:lnTo>
                  <a:pt x="1351" y="413"/>
                </a:lnTo>
                <a:lnTo>
                  <a:pt x="1329" y="358"/>
                </a:lnTo>
                <a:lnTo>
                  <a:pt x="1303" y="306"/>
                </a:lnTo>
                <a:lnTo>
                  <a:pt x="1273" y="256"/>
                </a:lnTo>
                <a:lnTo>
                  <a:pt x="1236" y="208"/>
                </a:lnTo>
                <a:lnTo>
                  <a:pt x="1194" y="164"/>
                </a:lnTo>
                <a:lnTo>
                  <a:pt x="1146" y="124"/>
                </a:lnTo>
                <a:lnTo>
                  <a:pt x="1092" y="88"/>
                </a:lnTo>
                <a:lnTo>
                  <a:pt x="1033" y="58"/>
                </a:lnTo>
                <a:lnTo>
                  <a:pt x="966" y="33"/>
                </a:lnTo>
                <a:lnTo>
                  <a:pt x="894" y="15"/>
                </a:lnTo>
                <a:lnTo>
                  <a:pt x="815" y="3"/>
                </a:lnTo>
                <a:lnTo>
                  <a:pt x="730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99"/>
  <sheetViews>
    <sheetView showGridLines="0" tabSelected="1" topLeftCell="B1" zoomScale="70" zoomScaleNormal="70" zoomScalePageLayoutView="76" workbookViewId="0">
      <selection activeCell="P9" sqref="P9"/>
    </sheetView>
  </sheetViews>
  <sheetFormatPr baseColWidth="10" defaultColWidth="11.42578125" defaultRowHeight="12.75" outlineLevelCol="1"/>
  <cols>
    <col min="1" max="1" width="10.7109375" style="1" customWidth="1"/>
    <col min="2" max="2" width="10.7109375" style="2" customWidth="1"/>
    <col min="3" max="3" width="24.42578125" style="2" customWidth="1"/>
    <col min="4" max="5" width="10.7109375" style="2" customWidth="1"/>
    <col min="6" max="6" width="12" style="2" customWidth="1"/>
    <col min="7" max="9" width="10.7109375" style="2" customWidth="1"/>
    <col min="10" max="10" width="10.85546875" style="2" customWidth="1"/>
    <col min="11" max="12" width="17.7109375" style="2" customWidth="1"/>
    <col min="13" max="13" width="23" style="2" bestFit="1" customWidth="1"/>
    <col min="14" max="14" width="18.28515625" style="2" bestFit="1" customWidth="1"/>
    <col min="15" max="15" width="11.42578125" style="1"/>
    <col min="16" max="16" width="11.42578125" style="1" hidden="1" customWidth="1" outlineLevel="1"/>
    <col min="17" max="17" width="10.7109375" style="1" hidden="1" customWidth="1" outlineLevel="1"/>
    <col min="18" max="18" width="17.7109375" style="1" hidden="1" customWidth="1" outlineLevel="1"/>
    <col min="19" max="19" width="20" style="1" hidden="1" customWidth="1" outlineLevel="1"/>
    <col min="20" max="20" width="18.28515625" style="1" hidden="1" customWidth="1" outlineLevel="1"/>
    <col min="21" max="21" width="17.42578125" style="1" hidden="1" customWidth="1" outlineLevel="1"/>
    <col min="22" max="22" width="4.85546875" style="1" hidden="1" customWidth="1" outlineLevel="1"/>
    <col min="23" max="23" width="33.85546875" style="1" hidden="1" customWidth="1" outlineLevel="1"/>
    <col min="24" max="35" width="11.42578125" style="1" hidden="1" customWidth="1" outlineLevel="1"/>
    <col min="36" max="36" width="11.42578125" style="1" collapsed="1"/>
    <col min="37" max="16384" width="11.42578125" style="1"/>
  </cols>
  <sheetData>
    <row r="1" spans="2:23" ht="7.5" customHeight="1" thickBot="1"/>
    <row r="2" spans="2:23" ht="45.6" customHeight="1">
      <c r="B2" s="348" t="str">
        <f>"Meldebogen für den "&amp;TEXT(K7,"")&amp;" zum Antrag auf Personalkostenzuschüsse zum notwendigen pädagogischen Personal - unter Berücksichtigung der Rechnungslegung an andere örtliche Träger der öffentlichen Jugendhilfe durch den Träger - "&amp;"für Kinder die gemäß §§ 1 und 16 KitaG betreut werden, Meldung der Kinderzahl nach § 17b Abs. 1, Satz 1 KitaG, KitaBBV und RL-Kita-Betreuung "</f>
        <v xml:space="preserve">Meldebogen für den Stichtag: 01.12.2021 (I. Quartal 2022) zum Antrag auf Personalkostenzuschüsse zum notwendigen pädagogischen Personal - unter Berücksichtigung der Rechnungslegung an andere örtliche Träger der öffentlichen Jugendhilfe durch den Träger - für Kinder die gemäß §§ 1 und 16 KitaG betreut werden, Meldung der Kinderzahl nach § 17b Abs. 1, Satz 1 KitaG, KitaBBV und RL-Kita-Betreuung </v>
      </c>
      <c r="C2" s="349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1"/>
    </row>
    <row r="3" spans="2:23" ht="13.9" customHeight="1">
      <c r="B3" s="372"/>
      <c r="C3" s="373"/>
      <c r="D3" s="373"/>
      <c r="E3" s="373"/>
      <c r="F3" s="373"/>
      <c r="G3" s="284"/>
      <c r="H3" s="284"/>
      <c r="I3" s="284"/>
      <c r="J3" s="284"/>
      <c r="K3" s="284"/>
      <c r="L3" s="284"/>
      <c r="M3" s="284"/>
      <c r="N3" s="285"/>
    </row>
    <row r="4" spans="2:23" ht="24.75" customHeight="1">
      <c r="B4" s="286" t="s">
        <v>148</v>
      </c>
      <c r="C4" s="287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2:23">
      <c r="B5" s="67" t="s">
        <v>16</v>
      </c>
      <c r="C5" s="362"/>
      <c r="D5" s="362"/>
      <c r="E5" s="362"/>
      <c r="F5" s="362"/>
      <c r="G5" s="362"/>
      <c r="H5" s="267"/>
      <c r="I5" s="267"/>
      <c r="J5" s="267"/>
      <c r="K5" s="68" t="s">
        <v>50</v>
      </c>
      <c r="L5" s="363"/>
      <c r="M5" s="363"/>
      <c r="N5" s="364"/>
    </row>
    <row r="6" spans="2:23">
      <c r="B6" s="64"/>
      <c r="C6" s="65"/>
      <c r="D6" s="65"/>
      <c r="E6" s="65"/>
      <c r="F6" s="65"/>
      <c r="G6" s="65"/>
      <c r="H6" s="261"/>
      <c r="I6" s="261"/>
      <c r="J6" s="261"/>
      <c r="K6" s="65"/>
      <c r="L6" s="65"/>
      <c r="M6" s="65"/>
      <c r="N6" s="66"/>
      <c r="R6" s="149" t="s">
        <v>84</v>
      </c>
      <c r="S6" s="231">
        <v>2022</v>
      </c>
      <c r="T6" s="148"/>
      <c r="U6" s="148"/>
      <c r="V6" s="148"/>
      <c r="W6" s="148"/>
    </row>
    <row r="7" spans="2:23">
      <c r="B7" s="67" t="s">
        <v>17</v>
      </c>
      <c r="C7" s="362"/>
      <c r="D7" s="362"/>
      <c r="E7" s="362"/>
      <c r="F7" s="362"/>
      <c r="G7" s="362"/>
      <c r="H7" s="267"/>
      <c r="I7" s="267"/>
      <c r="J7" s="267"/>
      <c r="K7" s="352" t="s">
        <v>159</v>
      </c>
      <c r="L7" s="352"/>
      <c r="M7" s="352"/>
      <c r="N7" s="353"/>
      <c r="R7" s="156" t="str">
        <f>MID(K7,11,5)</f>
        <v>01.12</v>
      </c>
      <c r="S7" s="148"/>
      <c r="T7" s="148"/>
      <c r="U7" s="148"/>
      <c r="V7" s="148"/>
      <c r="W7" s="148"/>
    </row>
    <row r="8" spans="2:23" ht="18.75" customHeight="1" thickBot="1">
      <c r="B8" s="28"/>
      <c r="C8" s="65"/>
      <c r="D8" s="65"/>
      <c r="E8" s="65"/>
      <c r="F8" s="65"/>
      <c r="G8" s="25"/>
      <c r="H8" s="65"/>
      <c r="I8" s="65"/>
      <c r="J8" s="65"/>
      <c r="K8" s="65"/>
      <c r="L8" s="65"/>
      <c r="M8" s="65"/>
      <c r="N8" s="66"/>
      <c r="R8" s="147" t="s">
        <v>20</v>
      </c>
      <c r="S8" s="150"/>
      <c r="T8" s="147" t="s">
        <v>39</v>
      </c>
      <c r="U8" s="150"/>
      <c r="V8" s="154" t="s">
        <v>46</v>
      </c>
      <c r="W8" s="147" t="str">
        <f>"Stichtag: 01.09." &amp; S6-1&amp; " (IV. Quartal " &amp; S6-1 &amp; ")"</f>
        <v>Stichtag: 01.09.2021 (IV. Quartal 2021)</v>
      </c>
    </row>
    <row r="9" spans="2:23" ht="13.5" customHeight="1" thickBot="1">
      <c r="B9" s="367">
        <v>1</v>
      </c>
      <c r="C9" s="368"/>
      <c r="D9" s="229">
        <v>2</v>
      </c>
      <c r="E9" s="229">
        <v>3</v>
      </c>
      <c r="F9" s="229">
        <v>4</v>
      </c>
      <c r="G9" s="230">
        <v>5</v>
      </c>
      <c r="H9" s="229">
        <v>6</v>
      </c>
      <c r="I9" s="229">
        <v>7</v>
      </c>
      <c r="J9" s="229">
        <v>8</v>
      </c>
      <c r="K9" s="229">
        <v>9</v>
      </c>
      <c r="L9" s="229">
        <v>10</v>
      </c>
      <c r="M9" s="229">
        <v>11</v>
      </c>
      <c r="N9" s="229">
        <v>12</v>
      </c>
      <c r="R9" s="147"/>
      <c r="S9" s="150"/>
      <c r="T9" s="147"/>
      <c r="U9" s="150"/>
      <c r="V9" s="154"/>
      <c r="W9" s="147"/>
    </row>
    <row r="10" spans="2:23" ht="64.5" customHeight="1">
      <c r="B10" s="356" t="s">
        <v>3</v>
      </c>
      <c r="C10" s="357"/>
      <c r="D10" s="69" t="s">
        <v>0</v>
      </c>
      <c r="E10" s="369" t="s">
        <v>108</v>
      </c>
      <c r="F10" s="69"/>
      <c r="G10" s="215" t="s">
        <v>103</v>
      </c>
      <c r="H10" s="369" t="s">
        <v>109</v>
      </c>
      <c r="I10" s="374" t="s">
        <v>114</v>
      </c>
      <c r="J10" s="70"/>
      <c r="K10" s="376" t="s">
        <v>116</v>
      </c>
      <c r="L10" s="69" t="s">
        <v>2</v>
      </c>
      <c r="M10" s="369" t="s">
        <v>115</v>
      </c>
      <c r="N10" s="71"/>
      <c r="R10" s="146" t="s">
        <v>21</v>
      </c>
      <c r="S10" s="150"/>
      <c r="T10" s="146" t="s">
        <v>40</v>
      </c>
      <c r="U10" s="150"/>
      <c r="V10" s="155" t="s">
        <v>47</v>
      </c>
      <c r="W10" s="324" t="str">
        <f>"Stichtag: 01.12.2021 (I. Quartal 2022)"</f>
        <v>Stichtag: 01.12.2021 (I. Quartal 2022)</v>
      </c>
    </row>
    <row r="11" spans="2:23">
      <c r="B11" s="358"/>
      <c r="C11" s="359"/>
      <c r="D11" s="165" t="s">
        <v>85</v>
      </c>
      <c r="E11" s="370"/>
      <c r="F11" s="73" t="s">
        <v>51</v>
      </c>
      <c r="G11" s="214" t="s">
        <v>11</v>
      </c>
      <c r="H11" s="370"/>
      <c r="I11" s="375"/>
      <c r="J11" s="73" t="s">
        <v>51</v>
      </c>
      <c r="K11" s="377" t="s">
        <v>3</v>
      </c>
      <c r="L11" s="72" t="s">
        <v>11</v>
      </c>
      <c r="M11" s="370"/>
      <c r="N11" s="74" t="s">
        <v>51</v>
      </c>
      <c r="R11" s="146" t="s">
        <v>22</v>
      </c>
      <c r="S11" s="150"/>
      <c r="T11" s="146" t="s">
        <v>41</v>
      </c>
      <c r="U11" s="151"/>
      <c r="V11" s="152"/>
      <c r="W11" s="324" t="str">
        <f>"Stichtag: 01.03.2022 (II. Quartal 2022)"</f>
        <v>Stichtag: 01.03.2022 (II. Quartal 2022)</v>
      </c>
    </row>
    <row r="12" spans="2:23" ht="13.5" thickBot="1">
      <c r="B12" s="360"/>
      <c r="C12" s="361"/>
      <c r="D12" s="75" t="s">
        <v>4</v>
      </c>
      <c r="E12" s="371"/>
      <c r="F12" s="75" t="s">
        <v>0</v>
      </c>
      <c r="G12" s="76" t="s">
        <v>4</v>
      </c>
      <c r="H12" s="371"/>
      <c r="I12" s="375"/>
      <c r="J12" s="75" t="s">
        <v>1</v>
      </c>
      <c r="K12" s="378"/>
      <c r="L12" s="75" t="s">
        <v>4</v>
      </c>
      <c r="M12" s="371"/>
      <c r="N12" s="77" t="s">
        <v>2</v>
      </c>
      <c r="R12" s="146" t="s">
        <v>18</v>
      </c>
      <c r="S12" s="150"/>
      <c r="T12" s="146" t="s">
        <v>42</v>
      </c>
      <c r="U12" s="151"/>
      <c r="V12" s="153"/>
      <c r="W12" s="324" t="str">
        <f>"Stichtag: 01.06.2022 (III. Quartal 2022)"</f>
        <v>Stichtag: 01.06.2022 (III. Quartal 2022)</v>
      </c>
    </row>
    <row r="13" spans="2:23" ht="27" thickTop="1" thickBot="1">
      <c r="B13" s="354" t="s">
        <v>13</v>
      </c>
      <c r="C13" s="355"/>
      <c r="D13" s="301">
        <v>0</v>
      </c>
      <c r="E13" s="301">
        <v>0</v>
      </c>
      <c r="F13" s="139">
        <f>ROUND((D13+E13)*0.8/5,3)</f>
        <v>0</v>
      </c>
      <c r="G13" s="301">
        <v>0</v>
      </c>
      <c r="H13" s="301">
        <v>0</v>
      </c>
      <c r="I13" s="301">
        <v>0</v>
      </c>
      <c r="J13" s="139">
        <f>ROUND((G13+H13+I13)*0.8/10,3)</f>
        <v>0</v>
      </c>
      <c r="K13" s="78" t="s">
        <v>57</v>
      </c>
      <c r="L13" s="302">
        <v>0</v>
      </c>
      <c r="M13" s="302">
        <v>0</v>
      </c>
      <c r="N13" s="141">
        <f>ROUND((L13+M13)*0.6/15,3)</f>
        <v>0</v>
      </c>
      <c r="R13" s="146" t="s">
        <v>19</v>
      </c>
      <c r="S13" s="150"/>
      <c r="T13" s="146" t="s">
        <v>43</v>
      </c>
      <c r="U13" s="151"/>
      <c r="V13" s="148"/>
      <c r="W13" s="146" t="str">
        <f>"Stichtag: 01.09." &amp; S6&amp;" (IV. Quartal " &amp; S6 &amp; ")"</f>
        <v>Stichtag: 01.09.2022 (IV. Quartal 2022)</v>
      </c>
    </row>
    <row r="14" spans="2:23" ht="13.5" thickTop="1">
      <c r="B14" s="331" t="s">
        <v>5</v>
      </c>
      <c r="C14" s="332"/>
      <c r="D14" s="390" t="s">
        <v>110</v>
      </c>
      <c r="E14" s="390"/>
      <c r="F14" s="390"/>
      <c r="G14" s="390"/>
      <c r="H14" s="390"/>
      <c r="I14" s="390"/>
      <c r="J14" s="390"/>
      <c r="K14" s="79" t="s">
        <v>5</v>
      </c>
      <c r="L14" s="80"/>
      <c r="M14" s="251"/>
      <c r="N14" s="82"/>
      <c r="R14" s="146" t="s">
        <v>23</v>
      </c>
      <c r="S14" s="150"/>
      <c r="T14" s="146" t="s">
        <v>44</v>
      </c>
      <c r="U14" s="151"/>
      <c r="V14" s="148"/>
      <c r="W14" s="231"/>
    </row>
    <row r="15" spans="2:23">
      <c r="B15" s="333"/>
      <c r="C15" s="334"/>
      <c r="D15" s="83"/>
      <c r="E15" s="288"/>
      <c r="F15" s="83"/>
      <c r="G15" s="83"/>
      <c r="H15" s="288"/>
      <c r="I15" s="83"/>
      <c r="J15" s="83"/>
      <c r="K15" s="84"/>
      <c r="L15" s="85"/>
      <c r="M15" s="290"/>
      <c r="N15" s="86"/>
      <c r="R15" s="146" t="s">
        <v>24</v>
      </c>
      <c r="S15" s="150"/>
      <c r="T15" s="146" t="s">
        <v>45</v>
      </c>
      <c r="U15" s="151"/>
      <c r="V15" s="148"/>
      <c r="W15" s="148"/>
    </row>
    <row r="16" spans="2:23">
      <c r="B16" s="333"/>
      <c r="C16" s="334"/>
      <c r="D16" s="83"/>
      <c r="E16" s="288"/>
      <c r="F16" s="83"/>
      <c r="G16" s="83"/>
      <c r="H16" s="288"/>
      <c r="I16" s="83"/>
      <c r="J16" s="83"/>
      <c r="K16" s="84"/>
      <c r="L16" s="85"/>
      <c r="M16" s="290"/>
      <c r="N16" s="86"/>
      <c r="R16" s="146" t="s">
        <v>25</v>
      </c>
      <c r="S16" s="150"/>
      <c r="T16" s="146"/>
      <c r="U16" s="151"/>
      <c r="V16" s="148"/>
      <c r="W16" s="148"/>
    </row>
    <row r="17" spans="2:24">
      <c r="B17" s="333"/>
      <c r="C17" s="334"/>
      <c r="D17" s="83"/>
      <c r="E17" s="288"/>
      <c r="F17" s="83"/>
      <c r="G17" s="83"/>
      <c r="H17" s="288"/>
      <c r="I17" s="83"/>
      <c r="J17" s="83"/>
      <c r="K17" s="84"/>
      <c r="L17" s="85"/>
      <c r="M17" s="290"/>
      <c r="N17" s="86"/>
      <c r="R17" s="146" t="s">
        <v>26</v>
      </c>
      <c r="S17" s="150"/>
      <c r="T17" s="146"/>
      <c r="U17" s="151"/>
      <c r="V17" s="148"/>
      <c r="W17" s="148"/>
    </row>
    <row r="18" spans="2:24">
      <c r="B18" s="333"/>
      <c r="C18" s="334"/>
      <c r="D18" s="83"/>
      <c r="E18" s="288"/>
      <c r="F18" s="83"/>
      <c r="G18" s="83"/>
      <c r="H18" s="288"/>
      <c r="I18" s="83"/>
      <c r="J18" s="83"/>
      <c r="K18" s="84"/>
      <c r="L18" s="85"/>
      <c r="M18" s="290"/>
      <c r="N18" s="86"/>
      <c r="R18" s="146" t="s">
        <v>27</v>
      </c>
      <c r="S18" s="150"/>
      <c r="T18" s="146"/>
      <c r="U18" s="151"/>
      <c r="V18" s="148"/>
      <c r="W18" s="148"/>
      <c r="X18" s="157"/>
    </row>
    <row r="19" spans="2:24">
      <c r="B19" s="333"/>
      <c r="C19" s="334"/>
      <c r="D19" s="83"/>
      <c r="E19" s="288"/>
      <c r="F19" s="83"/>
      <c r="G19" s="83"/>
      <c r="H19" s="288"/>
      <c r="I19" s="83"/>
      <c r="J19" s="83"/>
      <c r="K19" s="84"/>
      <c r="L19" s="85"/>
      <c r="M19" s="290"/>
      <c r="N19" s="86"/>
      <c r="R19" s="146" t="s">
        <v>28</v>
      </c>
      <c r="S19" s="150"/>
      <c r="T19" s="146"/>
      <c r="U19" s="151"/>
      <c r="V19" s="148"/>
      <c r="W19" s="148"/>
    </row>
    <row r="20" spans="2:24">
      <c r="B20" s="329"/>
      <c r="C20" s="330"/>
      <c r="D20" s="88"/>
      <c r="E20" s="289"/>
      <c r="F20" s="88"/>
      <c r="G20" s="88"/>
      <c r="H20" s="289"/>
      <c r="I20" s="88"/>
      <c r="J20" s="88"/>
      <c r="K20" s="89"/>
      <c r="L20" s="90"/>
      <c r="M20" s="291"/>
      <c r="N20" s="87"/>
      <c r="R20" s="146" t="s">
        <v>29</v>
      </c>
      <c r="S20" s="150"/>
      <c r="T20" s="146"/>
      <c r="U20" s="151"/>
      <c r="V20" s="148"/>
      <c r="W20" s="148"/>
    </row>
    <row r="21" spans="2:24" ht="13.5" thickBot="1">
      <c r="B21" s="365" t="s">
        <v>89</v>
      </c>
      <c r="C21" s="366"/>
      <c r="D21" s="303">
        <v>0</v>
      </c>
      <c r="E21" s="303">
        <v>0</v>
      </c>
      <c r="F21" s="163">
        <f>ROUND((D21+E21)*0.067,3)</f>
        <v>0</v>
      </c>
      <c r="G21" s="303">
        <v>0</v>
      </c>
      <c r="H21" s="303">
        <v>0</v>
      </c>
      <c r="I21" s="303">
        <v>0</v>
      </c>
      <c r="J21" s="163">
        <f>ROUND((G21+H21+I21)*0.067,3)</f>
        <v>0</v>
      </c>
      <c r="K21" s="162"/>
      <c r="L21" s="305">
        <v>0</v>
      </c>
      <c r="M21" s="305">
        <v>0</v>
      </c>
      <c r="N21" s="164">
        <f>ROUND((L21+M21)*0.067,3)</f>
        <v>0</v>
      </c>
      <c r="R21" s="146" t="s">
        <v>30</v>
      </c>
      <c r="S21" s="150"/>
      <c r="T21" s="146"/>
      <c r="U21" s="151"/>
      <c r="V21" s="148"/>
      <c r="W21" s="148"/>
    </row>
    <row r="22" spans="2:24" ht="27" thickTop="1" thickBot="1">
      <c r="B22" s="342" t="s">
        <v>127</v>
      </c>
      <c r="C22" s="343"/>
      <c r="D22" s="304">
        <v>0</v>
      </c>
      <c r="E22" s="304">
        <v>0</v>
      </c>
      <c r="F22" s="140">
        <f>ROUND((D22+E22)*1/5,3)</f>
        <v>0</v>
      </c>
      <c r="G22" s="304">
        <v>0</v>
      </c>
      <c r="H22" s="304">
        <v>0</v>
      </c>
      <c r="I22" s="304">
        <v>0</v>
      </c>
      <c r="J22" s="140">
        <f>ROUND((G22+H22+I22)*1/10,3)</f>
        <v>0</v>
      </c>
      <c r="K22" s="78" t="s">
        <v>58</v>
      </c>
      <c r="L22" s="306">
        <v>0</v>
      </c>
      <c r="M22" s="306">
        <v>0</v>
      </c>
      <c r="N22" s="141">
        <f>ROUND((L22+M22)*0.8/15,3)</f>
        <v>0</v>
      </c>
      <c r="R22" s="146" t="s">
        <v>31</v>
      </c>
      <c r="S22" s="150"/>
      <c r="T22" s="197"/>
      <c r="U22" s="151"/>
      <c r="V22" s="148"/>
      <c r="W22" s="243"/>
    </row>
    <row r="23" spans="2:24" ht="13.5" thickTop="1">
      <c r="B23" s="331" t="s">
        <v>5</v>
      </c>
      <c r="C23" s="332"/>
      <c r="D23" s="80"/>
      <c r="E23" s="80"/>
      <c r="F23" s="80"/>
      <c r="G23" s="81"/>
      <c r="H23" s="81"/>
      <c r="I23" s="80"/>
      <c r="J23" s="80"/>
      <c r="K23" s="79" t="s">
        <v>5</v>
      </c>
      <c r="L23" s="80"/>
      <c r="M23" s="251"/>
      <c r="N23" s="82"/>
      <c r="R23" s="196" t="s">
        <v>32</v>
      </c>
      <c r="S23" s="233"/>
      <c r="T23" s="234"/>
      <c r="U23" s="235"/>
      <c r="V23" s="236"/>
      <c r="W23" s="237"/>
    </row>
    <row r="24" spans="2:24">
      <c r="B24" s="333"/>
      <c r="C24" s="334"/>
      <c r="D24" s="83"/>
      <c r="E24" s="288"/>
      <c r="F24" s="83"/>
      <c r="G24" s="83"/>
      <c r="H24" s="288"/>
      <c r="I24" s="83"/>
      <c r="J24" s="83"/>
      <c r="K24" s="84"/>
      <c r="L24" s="85"/>
      <c r="M24" s="290"/>
      <c r="N24" s="86"/>
      <c r="R24" s="196" t="s">
        <v>33</v>
      </c>
      <c r="S24" s="238"/>
      <c r="T24" s="237"/>
      <c r="U24" s="239"/>
      <c r="V24" s="236"/>
      <c r="W24" s="237"/>
    </row>
    <row r="25" spans="2:24">
      <c r="B25" s="333"/>
      <c r="C25" s="334"/>
      <c r="D25" s="83"/>
      <c r="E25" s="288"/>
      <c r="F25" s="83"/>
      <c r="G25" s="83"/>
      <c r="H25" s="288"/>
      <c r="I25" s="83"/>
      <c r="J25" s="83"/>
      <c r="K25" s="84"/>
      <c r="L25" s="85"/>
      <c r="M25" s="290"/>
      <c r="N25" s="86"/>
      <c r="R25" s="196" t="s">
        <v>34</v>
      </c>
      <c r="S25" s="238"/>
      <c r="T25" s="237"/>
      <c r="U25" s="239"/>
      <c r="V25" s="236"/>
      <c r="W25" s="237"/>
      <c r="X25" s="211"/>
    </row>
    <row r="26" spans="2:24">
      <c r="B26" s="333"/>
      <c r="C26" s="334"/>
      <c r="D26" s="83"/>
      <c r="E26" s="288"/>
      <c r="F26" s="83"/>
      <c r="G26" s="83"/>
      <c r="H26" s="288"/>
      <c r="I26" s="83"/>
      <c r="J26" s="83"/>
      <c r="K26" s="84"/>
      <c r="L26" s="85"/>
      <c r="M26" s="290"/>
      <c r="N26" s="86"/>
      <c r="R26" s="196" t="s">
        <v>35</v>
      </c>
      <c r="S26" s="238"/>
      <c r="T26" s="237"/>
      <c r="U26" s="239"/>
      <c r="V26" s="236"/>
      <c r="W26" s="237"/>
      <c r="X26" s="211"/>
    </row>
    <row r="27" spans="2:24" ht="13.5" thickBot="1">
      <c r="B27" s="333"/>
      <c r="C27" s="334"/>
      <c r="D27" s="83"/>
      <c r="E27" s="288"/>
      <c r="F27" s="83"/>
      <c r="G27" s="83"/>
      <c r="H27" s="288"/>
      <c r="I27" s="83"/>
      <c r="J27" s="83"/>
      <c r="K27" s="84"/>
      <c r="L27" s="85"/>
      <c r="M27" s="290"/>
      <c r="N27" s="86"/>
      <c r="R27" s="196" t="s">
        <v>36</v>
      </c>
      <c r="S27" s="240"/>
      <c r="T27" s="241"/>
      <c r="U27" s="242"/>
      <c r="V27" s="236"/>
      <c r="W27" s="237"/>
    </row>
    <row r="28" spans="2:24">
      <c r="B28" s="333"/>
      <c r="C28" s="334"/>
      <c r="D28" s="83"/>
      <c r="E28" s="288"/>
      <c r="F28" s="83"/>
      <c r="G28" s="83"/>
      <c r="H28" s="288"/>
      <c r="I28" s="83"/>
      <c r="J28" s="83"/>
      <c r="K28" s="84"/>
      <c r="L28" s="85"/>
      <c r="M28" s="290"/>
      <c r="N28" s="86"/>
      <c r="R28" s="145"/>
    </row>
    <row r="29" spans="2:24">
      <c r="B29" s="329"/>
      <c r="C29" s="330"/>
      <c r="D29" s="88"/>
      <c r="E29" s="289"/>
      <c r="F29" s="88"/>
      <c r="G29" s="88"/>
      <c r="H29" s="289"/>
      <c r="I29" s="88"/>
      <c r="J29" s="88"/>
      <c r="K29" s="89"/>
      <c r="L29" s="90"/>
      <c r="M29" s="291"/>
      <c r="N29" s="87"/>
      <c r="R29" s="145"/>
      <c r="S29" s="232" t="str">
        <f>"Entsprechend der oben genannten Kinderzahlen und Durchschnittssätze beantragen wir Personalkostenzuschüsse
für KK in Höhe von 88,6 %, 
für KG in Höhe von 86,4 % und  
für Hort in Höhe von 84 % für das " &amp; W14 &amp;"
und bei Asyl-Kd. in Höhe von 100 %"</f>
        <v>Entsprechend der oben genannten Kinderzahlen und Durchschnittssätze beantragen wir Personalkostenzuschüsse
für KK in Höhe von 88,6 %, 
für KG in Höhe von 86,4 % und  
für Hort in Höhe von 84 % für das 
und bei Asyl-Kd. in Höhe von 100 %</v>
      </c>
    </row>
    <row r="30" spans="2:24" ht="15.75" customHeight="1" thickBot="1">
      <c r="B30" s="365" t="s">
        <v>89</v>
      </c>
      <c r="C30" s="366"/>
      <c r="D30" s="303">
        <v>0</v>
      </c>
      <c r="E30" s="303">
        <v>0</v>
      </c>
      <c r="F30" s="163">
        <f>ROUND((D30+E30)*0.067,3)</f>
        <v>0</v>
      </c>
      <c r="G30" s="303">
        <v>0</v>
      </c>
      <c r="H30" s="303">
        <v>0</v>
      </c>
      <c r="I30" s="303">
        <v>0</v>
      </c>
      <c r="J30" s="163">
        <f>ROUND((G30+H30+I30)*0.067,3)</f>
        <v>0</v>
      </c>
      <c r="K30" s="162"/>
      <c r="L30" s="305">
        <v>0</v>
      </c>
      <c r="M30" s="305">
        <v>0</v>
      </c>
      <c r="N30" s="164">
        <f>ROUND((L30+M30)*0.067,3)</f>
        <v>0</v>
      </c>
      <c r="R30" s="145"/>
    </row>
    <row r="31" spans="2:24" ht="15.75" customHeight="1" thickTop="1" thickBot="1">
      <c r="B31" s="342" t="s">
        <v>107</v>
      </c>
      <c r="C31" s="343"/>
      <c r="D31" s="303">
        <v>0</v>
      </c>
      <c r="E31" s="303">
        <v>0</v>
      </c>
      <c r="F31" s="140">
        <f>ROUND((D31+E31)*1/5,3)</f>
        <v>0</v>
      </c>
      <c r="G31" s="303">
        <v>0</v>
      </c>
      <c r="H31" s="303">
        <v>0</v>
      </c>
      <c r="I31" s="303">
        <v>0</v>
      </c>
      <c r="J31" s="140">
        <f>ROUND((G31+H31+I31)*1/10,3)</f>
        <v>0</v>
      </c>
      <c r="K31" s="162"/>
      <c r="L31" s="162"/>
      <c r="M31" s="162"/>
      <c r="N31" s="162"/>
      <c r="R31" s="145"/>
    </row>
    <row r="32" spans="2:24" ht="16.5" customHeight="1" thickTop="1" thickBot="1">
      <c r="B32" s="331" t="s">
        <v>5</v>
      </c>
      <c r="C32" s="332"/>
      <c r="D32" s="80"/>
      <c r="E32" s="80"/>
      <c r="F32" s="80"/>
      <c r="G32" s="81"/>
      <c r="H32" s="81"/>
      <c r="I32" s="80"/>
      <c r="J32" s="80"/>
      <c r="K32" s="332" t="s">
        <v>5</v>
      </c>
      <c r="L32" s="332"/>
      <c r="M32" s="251"/>
      <c r="N32" s="82"/>
      <c r="R32" s="145"/>
    </row>
    <row r="33" spans="2:18" ht="15.75" customHeight="1" thickTop="1" thickBot="1">
      <c r="B33" s="391"/>
      <c r="C33" s="392"/>
      <c r="D33" s="83"/>
      <c r="E33" s="288"/>
      <c r="F33" s="83"/>
      <c r="G33" s="83"/>
      <c r="H33" s="288"/>
      <c r="I33" s="83"/>
      <c r="J33" s="83"/>
      <c r="K33" s="84"/>
      <c r="L33" s="162"/>
      <c r="M33" s="162"/>
      <c r="N33" s="162"/>
      <c r="R33" s="145"/>
    </row>
    <row r="34" spans="2:18" ht="15.75" customHeight="1" thickTop="1" thickBot="1">
      <c r="B34" s="333"/>
      <c r="C34" s="334"/>
      <c r="D34" s="83"/>
      <c r="E34" s="288"/>
      <c r="F34" s="83"/>
      <c r="G34" s="83"/>
      <c r="H34" s="288"/>
      <c r="I34" s="83"/>
      <c r="J34" s="83"/>
      <c r="K34" s="84"/>
      <c r="L34" s="162"/>
      <c r="M34" s="162"/>
      <c r="N34" s="162"/>
      <c r="R34" s="145"/>
    </row>
    <row r="35" spans="2:18" ht="15.75" customHeight="1" thickTop="1" thickBot="1">
      <c r="B35" s="333"/>
      <c r="C35" s="334"/>
      <c r="D35" s="83"/>
      <c r="E35" s="288"/>
      <c r="F35" s="83"/>
      <c r="G35" s="83"/>
      <c r="H35" s="288"/>
      <c r="I35" s="83"/>
      <c r="J35" s="83"/>
      <c r="K35" s="84"/>
      <c r="L35" s="162"/>
      <c r="M35" s="162"/>
      <c r="N35" s="162"/>
      <c r="R35" s="145"/>
    </row>
    <row r="36" spans="2:18" ht="15.75" customHeight="1" thickTop="1" thickBot="1">
      <c r="B36" s="333"/>
      <c r="C36" s="334"/>
      <c r="D36" s="83"/>
      <c r="E36" s="288"/>
      <c r="F36" s="83"/>
      <c r="G36" s="83"/>
      <c r="H36" s="288"/>
      <c r="I36" s="83"/>
      <c r="J36" s="83"/>
      <c r="K36" s="84"/>
      <c r="L36" s="162"/>
      <c r="M36" s="162"/>
      <c r="N36" s="162"/>
      <c r="R36" s="145"/>
    </row>
    <row r="37" spans="2:18" ht="15.75" customHeight="1" thickTop="1" thickBot="1">
      <c r="B37" s="333"/>
      <c r="C37" s="334"/>
      <c r="D37" s="83"/>
      <c r="E37" s="288"/>
      <c r="F37" s="83"/>
      <c r="G37" s="83"/>
      <c r="H37" s="288"/>
      <c r="I37" s="83"/>
      <c r="J37" s="83"/>
      <c r="K37" s="84"/>
      <c r="L37" s="162"/>
      <c r="M37" s="162"/>
      <c r="N37" s="162"/>
      <c r="R37" s="145"/>
    </row>
    <row r="38" spans="2:18" ht="15.75" customHeight="1" thickTop="1" thickBot="1">
      <c r="B38" s="329"/>
      <c r="C38" s="330"/>
      <c r="D38" s="88"/>
      <c r="E38" s="289"/>
      <c r="F38" s="88"/>
      <c r="G38" s="88"/>
      <c r="H38" s="289"/>
      <c r="I38" s="88"/>
      <c r="J38" s="88"/>
      <c r="K38" s="89"/>
      <c r="L38" s="162"/>
      <c r="M38" s="162"/>
      <c r="N38" s="162"/>
      <c r="R38" s="145"/>
    </row>
    <row r="39" spans="2:18" ht="16.5" customHeight="1" thickTop="1" thickBot="1">
      <c r="B39" s="340" t="s">
        <v>6</v>
      </c>
      <c r="C39" s="341"/>
      <c r="D39" s="91">
        <f>D13+D22+D31</f>
        <v>0</v>
      </c>
      <c r="E39" s="91">
        <f>E13+E22+E31</f>
        <v>0</v>
      </c>
      <c r="F39" s="91"/>
      <c r="G39" s="91">
        <f>G13+G22+G31</f>
        <v>0</v>
      </c>
      <c r="H39" s="91">
        <f>H13+H22+H31</f>
        <v>0</v>
      </c>
      <c r="I39" s="91">
        <f>I13+I22+I31</f>
        <v>0</v>
      </c>
      <c r="J39" s="91"/>
      <c r="K39" s="91"/>
      <c r="L39" s="92">
        <f>L13+L22+L31</f>
        <v>0</v>
      </c>
      <c r="M39" s="92">
        <f>M13+M22+M31</f>
        <v>0</v>
      </c>
      <c r="N39" s="93"/>
      <c r="R39" s="145"/>
    </row>
    <row r="40" spans="2:18" ht="14.25" thickTop="1" thickBo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252"/>
      <c r="N40" s="97"/>
      <c r="R40" s="145"/>
    </row>
    <row r="41" spans="2:18" ht="27" thickTop="1" thickBot="1">
      <c r="B41" s="354" t="s">
        <v>14</v>
      </c>
      <c r="C41" s="355"/>
      <c r="D41" s="301">
        <v>0</v>
      </c>
      <c r="E41" s="301">
        <v>0</v>
      </c>
      <c r="F41" s="139">
        <f>ROUND((D41+E41)*0.8/5,3)</f>
        <v>0</v>
      </c>
      <c r="G41" s="304">
        <v>0</v>
      </c>
      <c r="H41" s="304">
        <v>0</v>
      </c>
      <c r="I41" s="301">
        <v>0</v>
      </c>
      <c r="J41" s="139">
        <f>ROUND((G41+H41+I41)*0.8/10,3)</f>
        <v>0</v>
      </c>
      <c r="K41" s="78" t="s">
        <v>37</v>
      </c>
      <c r="L41" s="306">
        <v>0</v>
      </c>
      <c r="M41" s="306">
        <v>0</v>
      </c>
      <c r="N41" s="141">
        <f>ROUND((L41+M41)*0.6/15,3)</f>
        <v>0</v>
      </c>
      <c r="R41" s="145"/>
    </row>
    <row r="42" spans="2:18" ht="13.5" thickTop="1">
      <c r="B42" s="331" t="s">
        <v>7</v>
      </c>
      <c r="C42" s="389"/>
      <c r="D42" s="98"/>
      <c r="E42" s="292"/>
      <c r="F42" s="98"/>
      <c r="G42" s="99"/>
      <c r="H42" s="99"/>
      <c r="I42" s="100"/>
      <c r="J42" s="100"/>
      <c r="K42" s="101" t="s">
        <v>7</v>
      </c>
      <c r="L42" s="102"/>
      <c r="M42" s="295"/>
      <c r="N42" s="103"/>
      <c r="R42" s="145"/>
    </row>
    <row r="43" spans="2:18">
      <c r="B43" s="333"/>
      <c r="C43" s="334"/>
      <c r="D43" s="104"/>
      <c r="E43" s="293"/>
      <c r="F43" s="104"/>
      <c r="G43" s="104"/>
      <c r="H43" s="293"/>
      <c r="I43" s="104"/>
      <c r="J43" s="105"/>
      <c r="K43" s="106"/>
      <c r="L43" s="107"/>
      <c r="M43" s="296"/>
      <c r="N43" s="108"/>
      <c r="R43" s="145"/>
    </row>
    <row r="44" spans="2:18">
      <c r="B44" s="333"/>
      <c r="C44" s="334"/>
      <c r="D44" s="104"/>
      <c r="E44" s="293"/>
      <c r="F44" s="104"/>
      <c r="G44" s="104"/>
      <c r="H44" s="293"/>
      <c r="I44" s="104"/>
      <c r="J44" s="105"/>
      <c r="K44" s="106"/>
      <c r="L44" s="107"/>
      <c r="M44" s="296"/>
      <c r="N44" s="108"/>
      <c r="R44" s="145"/>
    </row>
    <row r="45" spans="2:18">
      <c r="B45" s="333"/>
      <c r="C45" s="334"/>
      <c r="D45" s="104"/>
      <c r="E45" s="293"/>
      <c r="F45" s="104"/>
      <c r="G45" s="104"/>
      <c r="H45" s="293"/>
      <c r="I45" s="104"/>
      <c r="J45" s="105"/>
      <c r="K45" s="106"/>
      <c r="L45" s="107"/>
      <c r="M45" s="296"/>
      <c r="N45" s="108"/>
      <c r="R45" s="145"/>
    </row>
    <row r="46" spans="2:18" ht="15" customHeight="1">
      <c r="B46" s="333"/>
      <c r="C46" s="334"/>
      <c r="D46" s="104"/>
      <c r="E46" s="293"/>
      <c r="F46" s="104"/>
      <c r="G46" s="104"/>
      <c r="H46" s="293"/>
      <c r="I46" s="104"/>
      <c r="J46" s="105"/>
      <c r="K46" s="106"/>
      <c r="L46" s="107"/>
      <c r="M46" s="296"/>
      <c r="N46" s="108"/>
      <c r="R46" s="145"/>
    </row>
    <row r="47" spans="2:18" ht="13.5" thickBot="1">
      <c r="B47" s="329"/>
      <c r="C47" s="330"/>
      <c r="D47" s="109"/>
      <c r="E47" s="294"/>
      <c r="F47" s="109"/>
      <c r="G47" s="109"/>
      <c r="H47" s="294"/>
      <c r="I47" s="250"/>
      <c r="J47" s="88"/>
      <c r="K47" s="110"/>
      <c r="L47" s="111"/>
      <c r="M47" s="297"/>
      <c r="N47" s="112"/>
      <c r="R47" s="145"/>
    </row>
    <row r="48" spans="2:18" ht="27.6" customHeight="1" thickTop="1" thickBot="1">
      <c r="B48" s="342" t="s">
        <v>128</v>
      </c>
      <c r="C48" s="343"/>
      <c r="D48" s="304">
        <v>0</v>
      </c>
      <c r="E48" s="304">
        <v>0</v>
      </c>
      <c r="F48" s="140">
        <f>ROUND((D48+E48)*1/5,3)</f>
        <v>0</v>
      </c>
      <c r="G48" s="304">
        <v>0</v>
      </c>
      <c r="H48" s="304">
        <v>0</v>
      </c>
      <c r="I48" s="304">
        <v>0</v>
      </c>
      <c r="J48" s="140">
        <f>ROUND((G48+H48+I48)*1/10,3)</f>
        <v>0</v>
      </c>
      <c r="K48" s="78" t="s">
        <v>38</v>
      </c>
      <c r="L48" s="306">
        <v>0</v>
      </c>
      <c r="M48" s="306">
        <v>0</v>
      </c>
      <c r="N48" s="141">
        <f>ROUND((L48+M48)*0.8/15,3)</f>
        <v>0</v>
      </c>
      <c r="R48" s="145"/>
    </row>
    <row r="49" spans="2:18" ht="13.5" thickTop="1">
      <c r="B49" s="331" t="s">
        <v>8</v>
      </c>
      <c r="C49" s="332"/>
      <c r="D49" s="113"/>
      <c r="E49" s="298"/>
      <c r="F49" s="113"/>
      <c r="G49" s="113"/>
      <c r="H49" s="298"/>
      <c r="I49" s="114"/>
      <c r="J49" s="114"/>
      <c r="K49" s="101" t="s">
        <v>7</v>
      </c>
      <c r="L49" s="115"/>
      <c r="M49" s="300"/>
      <c r="N49" s="116"/>
      <c r="R49" s="145"/>
    </row>
    <row r="50" spans="2:18" ht="15.6" customHeight="1">
      <c r="B50" s="333"/>
      <c r="C50" s="334"/>
      <c r="D50" s="83"/>
      <c r="E50" s="288"/>
      <c r="F50" s="83"/>
      <c r="G50" s="83"/>
      <c r="H50" s="288"/>
      <c r="I50" s="117"/>
      <c r="J50" s="117"/>
      <c r="K50" s="106"/>
      <c r="L50" s="85"/>
      <c r="M50" s="290"/>
      <c r="N50" s="86"/>
      <c r="R50" s="145"/>
    </row>
    <row r="51" spans="2:18" ht="15.6" customHeight="1">
      <c r="B51" s="333"/>
      <c r="C51" s="334"/>
      <c r="D51" s="83"/>
      <c r="E51" s="288"/>
      <c r="F51" s="83"/>
      <c r="G51" s="83"/>
      <c r="H51" s="288"/>
      <c r="I51" s="117"/>
      <c r="J51" s="117"/>
      <c r="K51" s="106"/>
      <c r="L51" s="85"/>
      <c r="M51" s="290"/>
      <c r="N51" s="86"/>
      <c r="R51" s="145"/>
    </row>
    <row r="52" spans="2:18" ht="15.6" customHeight="1">
      <c r="B52" s="333"/>
      <c r="C52" s="334"/>
      <c r="D52" s="83"/>
      <c r="E52" s="288"/>
      <c r="F52" s="83"/>
      <c r="G52" s="83"/>
      <c r="H52" s="288"/>
      <c r="I52" s="117"/>
      <c r="J52" s="117"/>
      <c r="K52" s="106"/>
      <c r="L52" s="85"/>
      <c r="M52" s="290"/>
      <c r="N52" s="86"/>
      <c r="P52" s="6"/>
      <c r="R52" s="145"/>
    </row>
    <row r="53" spans="2:18" ht="15.6" customHeight="1">
      <c r="B53" s="333"/>
      <c r="C53" s="334"/>
      <c r="D53" s="83"/>
      <c r="E53" s="288"/>
      <c r="F53" s="83"/>
      <c r="G53" s="83"/>
      <c r="H53" s="288"/>
      <c r="I53" s="117"/>
      <c r="J53" s="117"/>
      <c r="K53" s="106"/>
      <c r="L53" s="85"/>
      <c r="M53" s="290"/>
      <c r="N53" s="86"/>
      <c r="R53" s="145"/>
    </row>
    <row r="54" spans="2:18" ht="15.6" customHeight="1" thickBot="1">
      <c r="B54" s="329"/>
      <c r="C54" s="330"/>
      <c r="D54" s="88"/>
      <c r="E54" s="289"/>
      <c r="F54" s="88"/>
      <c r="G54" s="88"/>
      <c r="H54" s="289"/>
      <c r="I54" s="88"/>
      <c r="J54" s="88"/>
      <c r="K54" s="88"/>
      <c r="L54" s="90"/>
      <c r="M54" s="291"/>
      <c r="N54" s="87"/>
      <c r="R54" s="145"/>
    </row>
    <row r="55" spans="2:18" ht="14.25" thickTop="1" thickBot="1">
      <c r="B55" s="387" t="s">
        <v>107</v>
      </c>
      <c r="C55" s="388"/>
      <c r="D55" s="303">
        <v>0</v>
      </c>
      <c r="E55" s="303">
        <v>0</v>
      </c>
      <c r="F55" s="140">
        <f>ROUND((D55+E55)*1/5,3)</f>
        <v>0</v>
      </c>
      <c r="G55" s="303">
        <v>0</v>
      </c>
      <c r="H55" s="303">
        <v>0</v>
      </c>
      <c r="I55" s="303">
        <v>0</v>
      </c>
      <c r="J55" s="140">
        <f>ROUND((G55+H55+I55)*1/10,3)</f>
        <v>0</v>
      </c>
      <c r="K55" s="162"/>
      <c r="L55" s="162"/>
      <c r="M55" s="162"/>
      <c r="N55" s="162"/>
      <c r="R55" s="145"/>
    </row>
    <row r="56" spans="2:18" ht="13.5" thickTop="1">
      <c r="B56" s="331" t="s">
        <v>7</v>
      </c>
      <c r="C56" s="389"/>
      <c r="D56" s="98"/>
      <c r="E56" s="292"/>
      <c r="F56" s="98"/>
      <c r="G56" s="99"/>
      <c r="H56" s="299"/>
      <c r="I56" s="100"/>
      <c r="J56" s="100"/>
      <c r="K56" s="101" t="s">
        <v>7</v>
      </c>
      <c r="L56" s="102"/>
      <c r="M56" s="102"/>
      <c r="N56" s="103"/>
      <c r="R56" s="145"/>
    </row>
    <row r="57" spans="2:18" ht="15.6" customHeight="1" thickBot="1">
      <c r="B57" s="333"/>
      <c r="C57" s="334"/>
      <c r="D57" s="83"/>
      <c r="E57" s="288"/>
      <c r="F57" s="83"/>
      <c r="G57" s="83"/>
      <c r="H57" s="288"/>
      <c r="I57" s="117"/>
      <c r="J57" s="117"/>
      <c r="K57" s="106"/>
      <c r="L57" s="162"/>
      <c r="M57" s="162"/>
      <c r="N57" s="162"/>
      <c r="R57" s="145"/>
    </row>
    <row r="58" spans="2:18" ht="15.6" customHeight="1" thickTop="1" thickBot="1">
      <c r="B58" s="333"/>
      <c r="C58" s="334"/>
      <c r="D58" s="83"/>
      <c r="E58" s="288"/>
      <c r="F58" s="83"/>
      <c r="G58" s="83"/>
      <c r="H58" s="288"/>
      <c r="I58" s="117"/>
      <c r="J58" s="117"/>
      <c r="K58" s="106"/>
      <c r="L58" s="162"/>
      <c r="M58" s="162"/>
      <c r="N58" s="162"/>
      <c r="R58" s="145"/>
    </row>
    <row r="59" spans="2:18" ht="15.6" customHeight="1" thickTop="1" thickBot="1">
      <c r="B59" s="333"/>
      <c r="C59" s="334"/>
      <c r="D59" s="83"/>
      <c r="E59" s="288"/>
      <c r="F59" s="83"/>
      <c r="G59" s="83"/>
      <c r="H59" s="288"/>
      <c r="I59" s="117"/>
      <c r="J59" s="117"/>
      <c r="K59" s="106"/>
      <c r="L59" s="162"/>
      <c r="M59" s="162"/>
      <c r="N59" s="162"/>
      <c r="R59" s="145"/>
    </row>
    <row r="60" spans="2:18" ht="15.6" customHeight="1" thickTop="1" thickBot="1">
      <c r="B60" s="333"/>
      <c r="C60" s="334"/>
      <c r="D60" s="83"/>
      <c r="E60" s="288"/>
      <c r="F60" s="83"/>
      <c r="G60" s="83"/>
      <c r="H60" s="288"/>
      <c r="I60" s="117"/>
      <c r="J60" s="117"/>
      <c r="K60" s="106"/>
      <c r="L60" s="162"/>
      <c r="M60" s="162"/>
      <c r="N60" s="162"/>
      <c r="R60" s="145"/>
    </row>
    <row r="61" spans="2:18" ht="15.6" customHeight="1" thickTop="1" thickBot="1">
      <c r="B61" s="329"/>
      <c r="C61" s="330"/>
      <c r="D61" s="88"/>
      <c r="E61" s="289"/>
      <c r="F61" s="88"/>
      <c r="G61" s="88"/>
      <c r="H61" s="289"/>
      <c r="I61" s="88"/>
      <c r="J61" s="88"/>
      <c r="K61" s="88"/>
      <c r="L61" s="162"/>
      <c r="M61" s="162"/>
      <c r="N61" s="162"/>
      <c r="R61" s="145"/>
    </row>
    <row r="62" spans="2:18" ht="14.25" thickTop="1" thickBot="1">
      <c r="B62" s="385" t="s">
        <v>48</v>
      </c>
      <c r="C62" s="386"/>
      <c r="D62" s="91">
        <f>SUM(D41+D48+D55)</f>
        <v>0</v>
      </c>
      <c r="E62" s="91">
        <f>SUM(E41+E48+E55)</f>
        <v>0</v>
      </c>
      <c r="F62" s="91"/>
      <c r="G62" s="91">
        <f>SUM(G41+G48+G55)</f>
        <v>0</v>
      </c>
      <c r="H62" s="91">
        <f>SUM(H41+H48+H55)</f>
        <v>0</v>
      </c>
      <c r="I62" s="91">
        <f>SUM(I41+I48+I55)</f>
        <v>0</v>
      </c>
      <c r="J62" s="91"/>
      <c r="K62" s="118"/>
      <c r="L62" s="91">
        <f>SUM(L41+L48+L55)</f>
        <v>0</v>
      </c>
      <c r="M62" s="91">
        <f>SUM(M41+M48)</f>
        <v>0</v>
      </c>
      <c r="N62" s="93"/>
      <c r="R62" s="145"/>
    </row>
    <row r="63" spans="2:18" ht="13.5" thickTop="1"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R63" s="145"/>
    </row>
    <row r="64" spans="2:18">
      <c r="B64" s="379" t="s">
        <v>82</v>
      </c>
      <c r="C64" s="380"/>
      <c r="D64" s="381"/>
      <c r="E64" s="381"/>
      <c r="F64" s="381"/>
      <c r="G64" s="381"/>
      <c r="H64" s="212"/>
      <c r="I64" s="245"/>
      <c r="J64" s="212"/>
      <c r="K64" s="65"/>
      <c r="L64" s="142">
        <f>SUM(G39+G62+L39+H39+L62+D39+D62+H62+E39+I39+M39+E62+I62+M62)</f>
        <v>0</v>
      </c>
      <c r="M64" s="253"/>
      <c r="N64" s="121"/>
      <c r="R64" s="145"/>
    </row>
    <row r="65" spans="2:18">
      <c r="B65" s="379" t="s">
        <v>83</v>
      </c>
      <c r="C65" s="380"/>
      <c r="D65" s="381"/>
      <c r="E65" s="381"/>
      <c r="F65" s="381"/>
      <c r="G65" s="381"/>
      <c r="H65" s="212"/>
      <c r="I65" s="245"/>
      <c r="J65" s="212"/>
      <c r="K65" s="65"/>
      <c r="L65" s="122">
        <v>0</v>
      </c>
      <c r="M65" s="254"/>
      <c r="N65" s="123"/>
      <c r="R65" s="145"/>
    </row>
    <row r="66" spans="2:18">
      <c r="B66" s="345" t="s">
        <v>150</v>
      </c>
      <c r="C66" s="346"/>
      <c r="D66" s="346"/>
      <c r="E66" s="346"/>
      <c r="F66" s="347"/>
      <c r="G66" s="122">
        <v>0</v>
      </c>
      <c r="H66" s="228"/>
      <c r="I66" s="245"/>
      <c r="J66" s="228"/>
      <c r="K66" s="65"/>
      <c r="L66" s="65"/>
      <c r="M66" s="65"/>
      <c r="N66" s="123"/>
      <c r="R66" s="145"/>
    </row>
    <row r="67" spans="2:18">
      <c r="B67" s="64"/>
      <c r="C67" s="65"/>
      <c r="D67" s="65"/>
      <c r="E67" s="65"/>
      <c r="F67" s="65"/>
      <c r="G67" s="65"/>
      <c r="H67" s="65"/>
      <c r="I67" s="65"/>
      <c r="J67" s="65"/>
      <c r="K67" s="383" t="str">
        <f>IF(L64&gt;L65,"Platzkapazität überschritten!","")</f>
        <v/>
      </c>
      <c r="L67" s="383"/>
      <c r="M67" s="383"/>
      <c r="N67" s="384"/>
      <c r="R67" s="145"/>
    </row>
    <row r="68" spans="2:18">
      <c r="B68" s="124" t="s">
        <v>15</v>
      </c>
      <c r="C68" s="125"/>
      <c r="D68" s="125"/>
      <c r="E68" s="125"/>
      <c r="F68" s="125"/>
      <c r="G68" s="65"/>
      <c r="H68" s="65"/>
      <c r="I68" s="65"/>
      <c r="J68" s="65"/>
      <c r="K68" s="65"/>
      <c r="L68" s="126">
        <v>0</v>
      </c>
      <c r="M68" s="255"/>
      <c r="N68" s="127"/>
      <c r="R68" s="145"/>
    </row>
    <row r="69" spans="2:18">
      <c r="B69" s="124" t="s">
        <v>93</v>
      </c>
      <c r="C69" s="125"/>
      <c r="D69" s="125"/>
      <c r="E69" s="125"/>
      <c r="F69" s="125"/>
      <c r="G69" s="126">
        <v>0</v>
      </c>
      <c r="H69" s="382"/>
      <c r="I69" s="382"/>
      <c r="J69" s="382"/>
      <c r="K69" s="344"/>
      <c r="L69" s="143">
        <f>G69*80%</f>
        <v>0</v>
      </c>
      <c r="M69" s="256"/>
      <c r="N69" s="127"/>
      <c r="R69" s="145"/>
    </row>
    <row r="70" spans="2:18">
      <c r="B70" s="124" t="s">
        <v>94</v>
      </c>
      <c r="C70" s="125"/>
      <c r="D70" s="125"/>
      <c r="E70" s="125"/>
      <c r="F70" s="125"/>
      <c r="G70" s="126">
        <v>0</v>
      </c>
      <c r="H70" s="344"/>
      <c r="I70" s="344"/>
      <c r="J70" s="344"/>
      <c r="K70" s="344"/>
      <c r="L70" s="143">
        <f>SUM(G70*70%)</f>
        <v>0</v>
      </c>
      <c r="M70" s="257"/>
      <c r="N70" s="127"/>
      <c r="R70" s="145"/>
    </row>
    <row r="71" spans="2:18">
      <c r="B71" s="124" t="s">
        <v>151</v>
      </c>
      <c r="C71" s="125"/>
      <c r="D71" s="125"/>
      <c r="E71" s="125"/>
      <c r="F71" s="125"/>
      <c r="G71" s="65"/>
      <c r="H71" s="65"/>
      <c r="I71" s="65"/>
      <c r="J71" s="65"/>
      <c r="K71" s="65"/>
      <c r="L71" s="126">
        <v>0</v>
      </c>
      <c r="M71" s="258"/>
      <c r="N71" s="127"/>
      <c r="R71" s="145"/>
    </row>
    <row r="72" spans="2:18">
      <c r="B72" s="67" t="s">
        <v>49</v>
      </c>
      <c r="C72" s="119"/>
      <c r="D72" s="160"/>
      <c r="E72" s="245"/>
      <c r="F72" s="120"/>
      <c r="G72" s="128"/>
      <c r="H72" s="128"/>
      <c r="I72" s="128"/>
      <c r="J72" s="128"/>
      <c r="K72" s="65"/>
      <c r="L72" s="126">
        <v>0</v>
      </c>
      <c r="M72" s="258"/>
      <c r="N72" s="127"/>
      <c r="R72" s="145"/>
    </row>
    <row r="73" spans="2:18">
      <c r="B73" s="67" t="s">
        <v>87</v>
      </c>
      <c r="C73" s="119"/>
      <c r="D73" s="160"/>
      <c r="E73" s="245"/>
      <c r="F73" s="120"/>
      <c r="G73" s="128"/>
      <c r="H73" s="128"/>
      <c r="I73" s="128"/>
      <c r="J73" s="128"/>
      <c r="K73" s="65"/>
      <c r="L73" s="126">
        <v>0</v>
      </c>
      <c r="M73" s="258"/>
      <c r="N73" s="127"/>
      <c r="R73" s="145"/>
    </row>
    <row r="74" spans="2:18">
      <c r="B74" s="158" t="s">
        <v>86</v>
      </c>
      <c r="C74" s="159"/>
      <c r="D74" s="160"/>
      <c r="E74" s="245"/>
      <c r="F74" s="160"/>
      <c r="G74" s="128"/>
      <c r="H74" s="128"/>
      <c r="I74" s="128"/>
      <c r="J74" s="128"/>
      <c r="K74" s="65"/>
      <c r="L74" s="144">
        <f>F21+J21+N21+F30+J30+N30</f>
        <v>0</v>
      </c>
      <c r="M74" s="259"/>
      <c r="N74" s="127"/>
      <c r="R74" s="145"/>
    </row>
    <row r="75" spans="2:18">
      <c r="B75" s="207" t="s">
        <v>99</v>
      </c>
      <c r="C75" s="208"/>
      <c r="D75" s="209"/>
      <c r="E75" s="245"/>
      <c r="F75" s="209"/>
      <c r="G75" s="128"/>
      <c r="H75" s="128"/>
      <c r="I75" s="128"/>
      <c r="J75" s="128"/>
      <c r="K75" s="65"/>
      <c r="L75" s="210">
        <v>6.25E-2</v>
      </c>
      <c r="M75" s="260"/>
      <c r="N75" s="127"/>
      <c r="P75" s="13"/>
      <c r="R75" s="145"/>
    </row>
    <row r="76" spans="2:18">
      <c r="B76" s="67" t="s">
        <v>54</v>
      </c>
      <c r="C76" s="119"/>
      <c r="D76" s="160"/>
      <c r="E76" s="245"/>
      <c r="F76" s="120"/>
      <c r="G76" s="128"/>
      <c r="H76" s="128"/>
      <c r="I76" s="128"/>
      <c r="J76" s="128"/>
      <c r="K76" s="65"/>
      <c r="L76" s="144">
        <f>SUM(F41+J41+N41+F48+J48+N48+F55+J55+N55)</f>
        <v>0</v>
      </c>
      <c r="M76" s="259"/>
      <c r="N76" s="129"/>
      <c r="R76" s="145"/>
    </row>
    <row r="77" spans="2:18">
      <c r="B77" s="198" t="s">
        <v>95</v>
      </c>
      <c r="C77" s="199"/>
      <c r="D77" s="200"/>
      <c r="E77" s="245"/>
      <c r="F77" s="200"/>
      <c r="G77" s="128"/>
      <c r="H77" s="128"/>
      <c r="I77" s="128"/>
      <c r="J77" s="128"/>
      <c r="K77" s="65"/>
      <c r="L77" s="126">
        <v>0</v>
      </c>
      <c r="M77" s="258"/>
      <c r="N77" s="129"/>
      <c r="R77" s="145"/>
    </row>
    <row r="78" spans="2:18">
      <c r="B78" s="198" t="s">
        <v>96</v>
      </c>
      <c r="C78" s="199"/>
      <c r="D78" s="200"/>
      <c r="E78" s="245"/>
      <c r="F78" s="200"/>
      <c r="G78" s="128"/>
      <c r="H78" s="128"/>
      <c r="I78" s="128"/>
      <c r="J78" s="128"/>
      <c r="K78" s="65"/>
      <c r="L78" s="126">
        <v>0</v>
      </c>
      <c r="M78" s="258"/>
      <c r="N78" s="129"/>
      <c r="R78" s="145"/>
    </row>
    <row r="79" spans="2:18">
      <c r="B79" s="67"/>
      <c r="C79" s="119"/>
      <c r="D79" s="160"/>
      <c r="E79" s="245"/>
      <c r="F79" s="120"/>
      <c r="G79" s="128"/>
      <c r="H79" s="128"/>
      <c r="I79" s="128"/>
      <c r="J79" s="128"/>
      <c r="K79" s="65"/>
      <c r="L79" s="65"/>
      <c r="M79" s="261"/>
      <c r="N79" s="129"/>
      <c r="R79" s="145"/>
    </row>
    <row r="80" spans="2:18">
      <c r="B80" s="67" t="s">
        <v>53</v>
      </c>
      <c r="C80" s="119"/>
      <c r="D80" s="160"/>
      <c r="E80" s="245"/>
      <c r="F80" s="120"/>
      <c r="G80" s="128"/>
      <c r="H80" s="128"/>
      <c r="I80" s="128"/>
      <c r="J80" s="128"/>
      <c r="K80" s="65"/>
      <c r="L80" s="144">
        <f>IF(L68=0,0,SUM((L68+L69+L70)-(L71+L72+L73+L76+L74+L77+L78+L75)))</f>
        <v>0</v>
      </c>
      <c r="M80" s="262"/>
      <c r="N80" s="130"/>
      <c r="R80" s="149">
        <f>IF(L88="ja",1,0)</f>
        <v>1</v>
      </c>
    </row>
    <row r="81" spans="2:18" ht="8.25" customHeight="1">
      <c r="B81" s="67"/>
      <c r="C81" s="119"/>
      <c r="D81" s="160"/>
      <c r="E81" s="245"/>
      <c r="F81" s="120"/>
      <c r="G81" s="128"/>
      <c r="H81" s="128"/>
      <c r="I81" s="128"/>
      <c r="J81" s="128"/>
      <c r="K81" s="65"/>
      <c r="L81" s="128"/>
      <c r="M81" s="263"/>
      <c r="N81" s="131"/>
      <c r="R81" s="145"/>
    </row>
    <row r="82" spans="2:18" ht="12.75" customHeight="1">
      <c r="B82" s="67" t="s">
        <v>52</v>
      </c>
      <c r="C82" s="119"/>
      <c r="D82" s="160"/>
      <c r="E82" s="245"/>
      <c r="F82" s="120"/>
      <c r="G82" s="128"/>
      <c r="H82" s="128"/>
      <c r="I82" s="128"/>
      <c r="J82" s="128"/>
      <c r="K82" s="65"/>
      <c r="L82" s="144">
        <f>SUM(F13+J13+N13+F22+J22+N22+F31+J31+N31)</f>
        <v>0</v>
      </c>
      <c r="M82" s="262"/>
      <c r="N82" s="129"/>
      <c r="R82" s="149">
        <f>IF(L90&gt;0,1,0)</f>
        <v>0</v>
      </c>
    </row>
    <row r="83" spans="2:18" ht="11.25" customHeight="1"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261"/>
      <c r="N83" s="66"/>
    </row>
    <row r="84" spans="2:18">
      <c r="B84" s="67" t="s">
        <v>55</v>
      </c>
      <c r="C84" s="65"/>
      <c r="D84" s="65"/>
      <c r="E84" s="65"/>
      <c r="F84" s="65"/>
      <c r="G84" s="65"/>
      <c r="H84" s="65"/>
      <c r="I84" s="65"/>
      <c r="J84" s="65"/>
      <c r="K84" s="65"/>
      <c r="L84" s="144">
        <f>IF(L64=0,0,IF(L82&lt;=4,0.125,IF(L82&lt;=10,0.25,IF(L82&lt;=15,0.375,0.5))))</f>
        <v>0</v>
      </c>
      <c r="M84" s="262"/>
      <c r="N84" s="66"/>
    </row>
    <row r="85" spans="2:18" ht="14.25" customHeight="1">
      <c r="B85" s="64"/>
      <c r="C85" s="65"/>
      <c r="D85" s="160"/>
      <c r="E85" s="245"/>
      <c r="F85" s="120"/>
      <c r="G85" s="128"/>
      <c r="H85" s="128"/>
      <c r="I85" s="128"/>
      <c r="J85" s="128"/>
      <c r="K85" s="128"/>
      <c r="L85" s="65"/>
      <c r="M85" s="261"/>
      <c r="N85" s="66"/>
    </row>
    <row r="86" spans="2:18" ht="13.5" customHeight="1">
      <c r="B86" s="67" t="s">
        <v>97</v>
      </c>
      <c r="C86" s="119"/>
      <c r="D86" s="160"/>
      <c r="E86" s="245"/>
      <c r="F86" s="120"/>
      <c r="G86" s="128"/>
      <c r="H86" s="128"/>
      <c r="I86" s="128"/>
      <c r="J86" s="128"/>
      <c r="K86" s="65"/>
      <c r="L86" s="132">
        <v>0</v>
      </c>
      <c r="M86" s="264"/>
      <c r="N86" s="133"/>
    </row>
    <row r="87" spans="2:18">
      <c r="B87" s="335" t="s">
        <v>56</v>
      </c>
      <c r="C87" s="336"/>
      <c r="D87" s="336"/>
      <c r="E87" s="336"/>
      <c r="F87" s="336"/>
      <c r="G87" s="336"/>
      <c r="H87" s="213"/>
      <c r="I87" s="246"/>
      <c r="J87" s="213"/>
      <c r="K87" s="136"/>
      <c r="L87" s="136"/>
      <c r="M87" s="265"/>
      <c r="N87" s="66"/>
    </row>
    <row r="88" spans="2:18">
      <c r="B88" s="335"/>
      <c r="C88" s="336"/>
      <c r="D88" s="336"/>
      <c r="E88" s="336"/>
      <c r="F88" s="336"/>
      <c r="G88" s="336"/>
      <c r="H88" s="213"/>
      <c r="I88" s="246"/>
      <c r="J88" s="213"/>
      <c r="K88" s="65"/>
      <c r="L88" s="137" t="s">
        <v>46</v>
      </c>
      <c r="M88" s="265"/>
      <c r="N88" s="138"/>
    </row>
    <row r="89" spans="2:18">
      <c r="B89" s="134"/>
      <c r="C89" s="135"/>
      <c r="D89" s="161"/>
      <c r="E89" s="246"/>
      <c r="F89" s="135"/>
      <c r="G89" s="135"/>
      <c r="H89" s="213"/>
      <c r="I89" s="246"/>
      <c r="J89" s="213"/>
      <c r="K89" s="136"/>
      <c r="L89" s="136"/>
      <c r="M89" s="265"/>
      <c r="N89" s="66"/>
    </row>
    <row r="90" spans="2:18">
      <c r="B90" s="335" t="str">
        <f>IF(L88="ja","Höhe organisatorischer Leitungsanteil abweichend vom päd. Leitungsanteil","")</f>
        <v>Höhe organisatorischer Leitungsanteil abweichend vom päd. Leitungsanteil</v>
      </c>
      <c r="C90" s="336"/>
      <c r="D90" s="336"/>
      <c r="E90" s="336"/>
      <c r="F90" s="336"/>
      <c r="G90" s="336"/>
      <c r="H90" s="213"/>
      <c r="I90" s="246"/>
      <c r="J90" s="213"/>
      <c r="K90" s="65"/>
      <c r="L90" s="126">
        <v>0</v>
      </c>
      <c r="M90" s="266"/>
      <c r="N90" s="127"/>
    </row>
    <row r="91" spans="2:18">
      <c r="B91" s="337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9"/>
    </row>
    <row r="92" spans="2:18">
      <c r="B92" s="337" t="s">
        <v>101</v>
      </c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9"/>
    </row>
    <row r="93" spans="2:18">
      <c r="B93" s="337" t="s">
        <v>91</v>
      </c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9"/>
    </row>
    <row r="94" spans="2:18" ht="41.25" customHeight="1">
      <c r="B94" s="12"/>
      <c r="C94" s="3"/>
      <c r="D94" s="3"/>
      <c r="E94" s="3"/>
      <c r="F94" s="3"/>
      <c r="G94" s="3"/>
      <c r="H94" s="3"/>
      <c r="I94" s="6"/>
      <c r="J94" s="6"/>
      <c r="K94" s="6"/>
      <c r="L94" s="6"/>
      <c r="M94" s="6"/>
      <c r="N94" s="7"/>
    </row>
    <row r="95" spans="2:18">
      <c r="B95" s="64" t="s">
        <v>9</v>
      </c>
      <c r="C95" s="65"/>
      <c r="D95" s="65"/>
      <c r="E95" s="65"/>
      <c r="F95" s="6"/>
      <c r="G95" s="6"/>
      <c r="H95" s="6"/>
      <c r="I95" s="6"/>
      <c r="J95" s="6"/>
      <c r="K95" s="6"/>
      <c r="L95" s="6"/>
      <c r="M95" s="6"/>
      <c r="N95" s="7"/>
    </row>
    <row r="96" spans="2:18" ht="13.5" thickBot="1"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</row>
    <row r="97" spans="2:14">
      <c r="B97" s="63" t="s">
        <v>12</v>
      </c>
      <c r="C97" s="63"/>
      <c r="D97" s="63"/>
      <c r="E97" s="63"/>
      <c r="F97" s="63"/>
      <c r="G97" s="63"/>
      <c r="H97" s="63"/>
      <c r="I97" s="63"/>
      <c r="J97" s="4"/>
      <c r="K97" s="4"/>
      <c r="L97" s="4"/>
      <c r="M97" s="4"/>
    </row>
    <row r="98" spans="2:14">
      <c r="B98" s="63" t="s">
        <v>10</v>
      </c>
      <c r="C98" s="63"/>
      <c r="D98" s="63"/>
      <c r="E98" s="63"/>
      <c r="F98" s="63"/>
      <c r="G98" s="63"/>
      <c r="H98" s="63"/>
      <c r="I98" s="63"/>
      <c r="J98" s="4"/>
      <c r="K98" s="4"/>
    </row>
    <row r="99" spans="2:14">
      <c r="B99" s="227" t="s">
        <v>158</v>
      </c>
      <c r="N99" s="244" t="s">
        <v>157</v>
      </c>
    </row>
  </sheetData>
  <sheetProtection algorithmName="SHA-512" hashValue="zKKYHDKgeqct+kbah/j4hurlwUgyr7Lg1UuSGIk1u3uWPpbw8nllgji8604eoNmb+LWufveju9ietYp51GFZ8Q==" saltValue="0qQvE6mR8yMiruRphdWr9Q==" spinCount="100000" sheet="1" objects="1" scenarios="1"/>
  <mergeCells count="75">
    <mergeCell ref="B57:C57"/>
    <mergeCell ref="B58:C58"/>
    <mergeCell ref="B59:C59"/>
    <mergeCell ref="B60:C60"/>
    <mergeCell ref="B61:C61"/>
    <mergeCell ref="B55:C55"/>
    <mergeCell ref="B56:C56"/>
    <mergeCell ref="E10:E12"/>
    <mergeCell ref="H10:H12"/>
    <mergeCell ref="D14:J14"/>
    <mergeCell ref="B22:C22"/>
    <mergeCell ref="B25:C25"/>
    <mergeCell ref="B43:C43"/>
    <mergeCell ref="B42:C42"/>
    <mergeCell ref="B44:C44"/>
    <mergeCell ref="B41:C41"/>
    <mergeCell ref="B26:C26"/>
    <mergeCell ref="B30:C30"/>
    <mergeCell ref="B31:C31"/>
    <mergeCell ref="B33:C33"/>
    <mergeCell ref="B49:C49"/>
    <mergeCell ref="B93:N93"/>
    <mergeCell ref="B91:N91"/>
    <mergeCell ref="K10:K12"/>
    <mergeCell ref="B64:G64"/>
    <mergeCell ref="B65:G65"/>
    <mergeCell ref="B15:C15"/>
    <mergeCell ref="B16:C16"/>
    <mergeCell ref="B18:C18"/>
    <mergeCell ref="H69:K69"/>
    <mergeCell ref="B29:C29"/>
    <mergeCell ref="B24:C24"/>
    <mergeCell ref="K67:N67"/>
    <mergeCell ref="B17:C17"/>
    <mergeCell ref="B27:C27"/>
    <mergeCell ref="B28:C28"/>
    <mergeCell ref="B62:C62"/>
    <mergeCell ref="B2:N2"/>
    <mergeCell ref="K7:N7"/>
    <mergeCell ref="B14:C14"/>
    <mergeCell ref="B23:C23"/>
    <mergeCell ref="B13:C13"/>
    <mergeCell ref="B10:C12"/>
    <mergeCell ref="B19:C19"/>
    <mergeCell ref="B20:C20"/>
    <mergeCell ref="C5:G5"/>
    <mergeCell ref="C7:G7"/>
    <mergeCell ref="L5:N5"/>
    <mergeCell ref="B21:C21"/>
    <mergeCell ref="B9:C9"/>
    <mergeCell ref="M10:M12"/>
    <mergeCell ref="B3:F3"/>
    <mergeCell ref="I10:I12"/>
    <mergeCell ref="K32:L32"/>
    <mergeCell ref="B38:C38"/>
    <mergeCell ref="B87:G88"/>
    <mergeCell ref="B92:N92"/>
    <mergeCell ref="B39:C39"/>
    <mergeCell ref="B90:G90"/>
    <mergeCell ref="B48:C48"/>
    <mergeCell ref="B45:C45"/>
    <mergeCell ref="B46:C46"/>
    <mergeCell ref="B51:C51"/>
    <mergeCell ref="B53:C53"/>
    <mergeCell ref="B54:C54"/>
    <mergeCell ref="H70:K70"/>
    <mergeCell ref="B50:C50"/>
    <mergeCell ref="B52:C52"/>
    <mergeCell ref="B66:F66"/>
    <mergeCell ref="B47:C47"/>
    <mergeCell ref="B32:C32"/>
    <mergeCell ref="B34:C34"/>
    <mergeCell ref="B35:C35"/>
    <mergeCell ref="B36:C36"/>
    <mergeCell ref="B37:C37"/>
  </mergeCells>
  <phoneticPr fontId="2" type="noConversion"/>
  <conditionalFormatting sqref="K89:M89">
    <cfRule type="cellIs" dxfId="1" priority="1" stopIfTrue="1" operator="equal">
      <formula>"ja"</formula>
    </cfRule>
  </conditionalFormatting>
  <dataValidations count="4">
    <dataValidation type="list" showInputMessage="1" showErrorMessage="1" sqref="L88:M88">
      <formula1>$V$8:$V$10</formula1>
    </dataValidation>
    <dataValidation type="list" allowBlank="1" showErrorMessage="1" errorTitle="Fehlermeldung!" error="Der Eintrag entspricht nicht der hinterlegten Liste!_x000a_Wählen Sie einen Eintrag aus!" sqref="K43:K47 K57:K61 C60:C61 C57:C58 B57:B61 K50:K54 C53:C54 C50:C51 B50:B54 C43 B43:B47 C45:C47">
      <formula1>$T$8:$T$15</formula1>
    </dataValidation>
    <dataValidation type="list" allowBlank="1" showErrorMessage="1" errorTitle="Falsche Eingabe" error="Der Eintrag entspricht nicht der hinterlegten Liste!_x000a_Wählen Sie einen Eintrag aus!" sqref="C18:C20 K24:K29 K15:K20 C27:C29 C24:C25 B24:B29 C15:C16 B15:B20">
      <formula1>$R$8:$R$27</formula1>
    </dataValidation>
    <dataValidation type="list" showInputMessage="1" showErrorMessage="1" errorTitle="Hinweis!" error="Bitte den Wert über das Listenfeld auswählen!" sqref="K7:N7">
      <formula1>$W$10:$W$13</formula1>
    </dataValidation>
  </dataValidations>
  <pageMargins left="0.78740157480314965" right="7.874015748031496E-2" top="0.27559055118110237" bottom="0.23622047244094491" header="0" footer="0"/>
  <pageSetup paperSize="9" scale="50" orientation="portrait" r:id="rId1"/>
  <headerFooter alignWithMargins="0"/>
  <cellWatches>
    <cellWatch r="L88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R48" sqref="R48"/>
    </sheetView>
  </sheetViews>
  <sheetFormatPr baseColWidth="10" defaultColWidth="9.140625" defaultRowHeight="14.25"/>
  <cols>
    <col min="1" max="1" width="2.7109375" style="307" customWidth="1"/>
    <col min="2" max="2" width="9.140625" style="307"/>
    <col min="3" max="3" width="4.140625" style="307" customWidth="1"/>
    <col min="4" max="4" width="2.7109375" style="307" customWidth="1"/>
    <col min="5" max="5" width="10" style="307" customWidth="1"/>
    <col min="6" max="6" width="4.140625" style="307" customWidth="1"/>
    <col min="7" max="7" width="2.7109375" style="307" customWidth="1"/>
    <col min="8" max="8" width="9.140625" style="307"/>
    <col min="9" max="9" width="4.140625" style="307" customWidth="1"/>
    <col min="10" max="10" width="14.42578125" style="307" customWidth="1"/>
    <col min="11" max="13" width="8.5703125" style="307" customWidth="1"/>
    <col min="14" max="24" width="9.140625" style="307"/>
    <col min="25" max="25" width="10" style="307" customWidth="1"/>
    <col min="26" max="16384" width="9.140625" style="307"/>
  </cols>
  <sheetData>
    <row r="1" spans="1:23" ht="15">
      <c r="A1" s="396" t="s">
        <v>129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23" ht="1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3" ht="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5" spans="1:23">
      <c r="A5" s="397" t="s">
        <v>130</v>
      </c>
      <c r="B5" s="397"/>
      <c r="C5" s="397"/>
      <c r="D5" s="397"/>
      <c r="E5" s="397"/>
      <c r="F5" s="398"/>
      <c r="G5" s="399"/>
      <c r="H5" s="399"/>
      <c r="I5" s="399"/>
      <c r="J5" s="399"/>
      <c r="K5" s="399"/>
      <c r="L5" s="399"/>
      <c r="M5" s="400"/>
    </row>
    <row r="6" spans="1:23">
      <c r="A6" s="307" t="s">
        <v>146</v>
      </c>
      <c r="B6" s="308"/>
      <c r="C6" s="308"/>
      <c r="D6" s="308"/>
      <c r="E6" s="308"/>
      <c r="G6" s="321"/>
      <c r="H6" s="321"/>
      <c r="I6" s="308"/>
      <c r="J6" s="308"/>
      <c r="K6" s="321" t="s">
        <v>147</v>
      </c>
      <c r="L6" s="401"/>
      <c r="M6" s="402"/>
    </row>
    <row r="7" spans="1:23">
      <c r="B7" s="308"/>
      <c r="C7" s="308"/>
      <c r="D7" s="308"/>
      <c r="E7" s="308"/>
      <c r="G7" s="322"/>
      <c r="H7" s="322"/>
      <c r="I7" s="308"/>
      <c r="J7" s="308"/>
      <c r="K7" s="322"/>
      <c r="L7" s="323"/>
      <c r="M7" s="323"/>
    </row>
    <row r="8" spans="1:23">
      <c r="A8" s="309" t="s">
        <v>131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</row>
    <row r="9" spans="1:23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</row>
    <row r="10" spans="1:23" ht="28.5">
      <c r="H10" s="310"/>
      <c r="I10" s="311"/>
      <c r="J10" s="310"/>
      <c r="K10" s="312" t="s">
        <v>132</v>
      </c>
      <c r="L10" s="312" t="s">
        <v>133</v>
      </c>
      <c r="M10" s="312" t="s">
        <v>144</v>
      </c>
    </row>
    <row r="12" spans="1:23">
      <c r="A12" s="313">
        <v>1</v>
      </c>
      <c r="B12" s="393" t="s">
        <v>134</v>
      </c>
      <c r="C12" s="394"/>
      <c r="D12" s="394"/>
      <c r="E12" s="394"/>
      <c r="F12" s="394"/>
      <c r="G12" s="394"/>
      <c r="H12" s="394"/>
      <c r="I12" s="394"/>
      <c r="J12" s="395"/>
      <c r="K12" s="314"/>
      <c r="L12" s="314"/>
      <c r="M12" s="315"/>
    </row>
    <row r="13" spans="1:23">
      <c r="A13" s="313">
        <v>2</v>
      </c>
      <c r="B13" s="393" t="s">
        <v>135</v>
      </c>
      <c r="C13" s="394"/>
      <c r="D13" s="394"/>
      <c r="E13" s="394"/>
      <c r="F13" s="394"/>
      <c r="G13" s="394"/>
      <c r="H13" s="394"/>
      <c r="I13" s="394"/>
      <c r="J13" s="395"/>
      <c r="K13" s="314"/>
      <c r="L13" s="314"/>
      <c r="M13" s="315"/>
    </row>
    <row r="14" spans="1:23">
      <c r="A14" s="313">
        <v>3</v>
      </c>
      <c r="B14" s="393" t="s">
        <v>136</v>
      </c>
      <c r="C14" s="394"/>
      <c r="D14" s="394"/>
      <c r="E14" s="394"/>
      <c r="F14" s="394"/>
      <c r="G14" s="394"/>
      <c r="H14" s="394"/>
      <c r="I14" s="394"/>
      <c r="J14" s="395"/>
      <c r="K14" s="314"/>
      <c r="L14" s="314"/>
      <c r="M14" s="315"/>
    </row>
    <row r="15" spans="1:23">
      <c r="A15" s="313">
        <v>4</v>
      </c>
      <c r="B15" s="393" t="s">
        <v>145</v>
      </c>
      <c r="C15" s="394"/>
      <c r="D15" s="394"/>
      <c r="E15" s="394"/>
      <c r="F15" s="394"/>
      <c r="G15" s="394"/>
      <c r="H15" s="394"/>
      <c r="I15" s="394"/>
      <c r="J15" s="395"/>
      <c r="K15" s="314"/>
      <c r="L15" s="314"/>
      <c r="M15" s="315"/>
    </row>
    <row r="16" spans="1:23">
      <c r="A16" s="313">
        <v>5</v>
      </c>
      <c r="B16" s="393" t="s">
        <v>137</v>
      </c>
      <c r="C16" s="394"/>
      <c r="D16" s="394"/>
      <c r="E16" s="394"/>
      <c r="F16" s="394"/>
      <c r="G16" s="394"/>
      <c r="H16" s="394"/>
      <c r="I16" s="394"/>
      <c r="J16" s="395"/>
      <c r="K16" s="314"/>
      <c r="L16" s="314"/>
      <c r="M16" s="315"/>
      <c r="U16" s="328"/>
      <c r="V16" s="328"/>
      <c r="W16" s="328"/>
    </row>
    <row r="17" spans="1:23">
      <c r="A17" s="405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7"/>
      <c r="U17" s="328"/>
      <c r="V17" s="328"/>
      <c r="W17" s="328"/>
    </row>
    <row r="18" spans="1:23">
      <c r="A18" s="408">
        <v>6</v>
      </c>
      <c r="B18" s="410" t="s">
        <v>138</v>
      </c>
      <c r="C18" s="411"/>
      <c r="D18" s="411"/>
      <c r="E18" s="411"/>
      <c r="F18" s="411"/>
      <c r="G18" s="411"/>
      <c r="H18" s="411"/>
      <c r="I18" s="411"/>
      <c r="J18" s="412"/>
      <c r="K18" s="416"/>
      <c r="L18" s="416"/>
      <c r="M18" s="418"/>
      <c r="U18" s="328"/>
      <c r="V18" s="328"/>
      <c r="W18" s="328"/>
    </row>
    <row r="19" spans="1:23">
      <c r="A19" s="409"/>
      <c r="B19" s="413"/>
      <c r="C19" s="414"/>
      <c r="D19" s="414"/>
      <c r="E19" s="414"/>
      <c r="F19" s="414"/>
      <c r="G19" s="414"/>
      <c r="H19" s="414"/>
      <c r="I19" s="414"/>
      <c r="J19" s="415"/>
      <c r="K19" s="417"/>
      <c r="L19" s="417"/>
      <c r="M19" s="419"/>
    </row>
    <row r="20" spans="1:23">
      <c r="A20" s="408">
        <v>7</v>
      </c>
      <c r="B20" s="410" t="s">
        <v>139</v>
      </c>
      <c r="C20" s="411"/>
      <c r="D20" s="411"/>
      <c r="E20" s="411"/>
      <c r="F20" s="411"/>
      <c r="G20" s="411"/>
      <c r="H20" s="411"/>
      <c r="I20" s="411"/>
      <c r="J20" s="412"/>
      <c r="K20" s="416"/>
      <c r="L20" s="416"/>
      <c r="M20" s="418"/>
    </row>
    <row r="21" spans="1:23">
      <c r="A21" s="409"/>
      <c r="B21" s="413"/>
      <c r="C21" s="414"/>
      <c r="D21" s="414"/>
      <c r="E21" s="414"/>
      <c r="F21" s="414"/>
      <c r="G21" s="414"/>
      <c r="H21" s="414"/>
      <c r="I21" s="414"/>
      <c r="J21" s="415"/>
      <c r="K21" s="417"/>
      <c r="L21" s="417"/>
      <c r="M21" s="419"/>
    </row>
    <row r="23" spans="1:23">
      <c r="A23" s="403" t="s">
        <v>140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</row>
    <row r="25" spans="1:23">
      <c r="A25" s="404" t="s">
        <v>156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</row>
    <row r="26" spans="1:23">
      <c r="A26" s="404" t="s">
        <v>141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</row>
    <row r="28" spans="1:23">
      <c r="A28" s="316"/>
      <c r="B28" s="316"/>
      <c r="C28" s="316"/>
      <c r="D28" s="316"/>
      <c r="E28" s="316"/>
      <c r="F28" s="316"/>
      <c r="G28" s="317"/>
      <c r="H28" s="316"/>
      <c r="I28" s="316"/>
      <c r="J28" s="316"/>
      <c r="K28" s="316"/>
      <c r="L28" s="316"/>
      <c r="M28" s="316"/>
    </row>
    <row r="29" spans="1:23">
      <c r="A29" s="316"/>
      <c r="B29" s="316"/>
      <c r="C29" s="316"/>
      <c r="D29" s="316"/>
      <c r="E29" s="316"/>
      <c r="F29" s="316"/>
      <c r="G29" s="317"/>
      <c r="H29" s="316"/>
      <c r="I29" s="316"/>
      <c r="J29" s="316"/>
      <c r="K29" s="316"/>
      <c r="L29" s="316"/>
      <c r="M29" s="316"/>
    </row>
    <row r="30" spans="1:23">
      <c r="A30" s="318" t="s">
        <v>142</v>
      </c>
      <c r="B30" s="318"/>
      <c r="C30" s="318"/>
      <c r="D30" s="318"/>
      <c r="E30" s="318"/>
      <c r="F30" s="318"/>
      <c r="G30" s="319"/>
      <c r="H30" s="318" t="s">
        <v>143</v>
      </c>
      <c r="I30" s="320"/>
      <c r="J30" s="320"/>
      <c r="K30" s="320"/>
      <c r="L30" s="320"/>
      <c r="M30" s="320"/>
    </row>
    <row r="34" spans="1:13" ht="15">
      <c r="A34" s="326" t="s">
        <v>152</v>
      </c>
      <c r="B34" s="326"/>
      <c r="C34" s="326" t="s">
        <v>153</v>
      </c>
      <c r="D34" s="326"/>
      <c r="E34" s="326"/>
      <c r="F34" s="326"/>
      <c r="G34" s="326"/>
      <c r="H34" s="326"/>
      <c r="I34" s="327">
        <f>'Quartale I-IV'!E39+'Quartale I-IV'!H39+'Quartale I-IV'!M39+'Quartale I-IV'!M62+'Quartale I-IV'!H62+'Quartale I-IV'!E62</f>
        <v>0</v>
      </c>
      <c r="J34" s="326" t="s">
        <v>154</v>
      </c>
      <c r="K34" s="326"/>
      <c r="L34" s="326"/>
      <c r="M34" s="326"/>
    </row>
    <row r="35" spans="1:13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</row>
    <row r="36" spans="1:13">
      <c r="A36" s="326" t="s">
        <v>155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</row>
  </sheetData>
  <mergeCells count="23">
    <mergeCell ref="A23:L23"/>
    <mergeCell ref="A25:M25"/>
    <mergeCell ref="A26:M26"/>
    <mergeCell ref="B15:J15"/>
    <mergeCell ref="B16:J16"/>
    <mergeCell ref="A17:M17"/>
    <mergeCell ref="A18:A19"/>
    <mergeCell ref="B18:J19"/>
    <mergeCell ref="A20:A21"/>
    <mergeCell ref="B20:J21"/>
    <mergeCell ref="K18:K19"/>
    <mergeCell ref="L18:L19"/>
    <mergeCell ref="M18:M19"/>
    <mergeCell ref="K20:K21"/>
    <mergeCell ref="L20:L21"/>
    <mergeCell ref="M20:M21"/>
    <mergeCell ref="B14:J14"/>
    <mergeCell ref="A1:L1"/>
    <mergeCell ref="A5:E5"/>
    <mergeCell ref="F5:M5"/>
    <mergeCell ref="B12:J12"/>
    <mergeCell ref="B13:J13"/>
    <mergeCell ref="L6:M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zoomScale="85" zoomScaleNormal="85" workbookViewId="0">
      <selection activeCell="I5" sqref="I5:L5"/>
    </sheetView>
  </sheetViews>
  <sheetFormatPr baseColWidth="10" defaultColWidth="11.42578125" defaultRowHeight="12.75"/>
  <cols>
    <col min="1" max="1" width="10.7109375" style="1" customWidth="1"/>
    <col min="2" max="2" width="23.85546875" style="1" bestFit="1" customWidth="1"/>
    <col min="3" max="4" width="15.85546875" style="1" customWidth="1"/>
    <col min="5" max="5" width="16" style="1" customWidth="1"/>
    <col min="6" max="6" width="13.5703125" style="1" customWidth="1"/>
    <col min="7" max="7" width="13.140625" style="1" bestFit="1" customWidth="1"/>
    <col min="8" max="8" width="13.140625" style="1" customWidth="1"/>
    <col min="9" max="9" width="11.5703125" style="1" bestFit="1" customWidth="1"/>
    <col min="10" max="10" width="13.140625" style="1" bestFit="1" customWidth="1"/>
    <col min="11" max="11" width="13.140625" style="1" customWidth="1"/>
    <col min="12" max="12" width="17.7109375" style="1" customWidth="1"/>
    <col min="13" max="14" width="11.42578125" style="1"/>
    <col min="15" max="15" width="11.7109375" style="1" hidden="1" customWidth="1"/>
    <col min="16" max="17" width="11.42578125" style="1" hidden="1" customWidth="1"/>
    <col min="18" max="18" width="15.28515625" style="1" bestFit="1" customWidth="1"/>
    <col min="19" max="16384" width="11.42578125" style="1"/>
  </cols>
  <sheetData>
    <row r="1" spans="1:18" ht="57.75" customHeight="1">
      <c r="A1" s="428" t="s">
        <v>149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30"/>
    </row>
    <row r="2" spans="1: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14"/>
    </row>
    <row r="3" spans="1:18">
      <c r="A3" s="8" t="s">
        <v>16</v>
      </c>
      <c r="B3" s="431" t="str">
        <f>IF('Quartale I-IV'!$C$5=""," ",'Quartale I-IV'!$C$5)</f>
        <v xml:space="preserve"> </v>
      </c>
      <c r="C3" s="431"/>
      <c r="D3" s="431"/>
      <c r="E3" s="431"/>
      <c r="F3" s="431"/>
      <c r="G3" s="431"/>
      <c r="H3" s="431"/>
      <c r="I3" s="431"/>
      <c r="J3" s="61" t="s">
        <v>80</v>
      </c>
      <c r="K3" s="61"/>
      <c r="L3" s="62" t="str">
        <f>IF('Quartale I-IV'!$L$5="", " ",'Quartale I-IV'!$L$5)</f>
        <v xml:space="preserve"> </v>
      </c>
      <c r="O3" s="16"/>
    </row>
    <row r="4" spans="1:18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"/>
      <c r="O4" s="16"/>
    </row>
    <row r="5" spans="1:18">
      <c r="A5" s="8" t="s">
        <v>17</v>
      </c>
      <c r="B5" s="431" t="str">
        <f>IF('Quartale I-IV'!$C$7=""," ",'Quartale I-IV'!$C$7)</f>
        <v xml:space="preserve"> </v>
      </c>
      <c r="C5" s="431"/>
      <c r="D5" s="431"/>
      <c r="E5" s="431"/>
      <c r="F5" s="431"/>
      <c r="G5" s="216"/>
      <c r="H5" s="216"/>
      <c r="I5" s="438" t="str">
        <f>'Quartale I-IV'!$K$7</f>
        <v>Stichtag: 01.12.2021 (I. Quartal 2022)</v>
      </c>
      <c r="J5" s="438"/>
      <c r="K5" s="438"/>
      <c r="L5" s="439"/>
      <c r="O5" s="16"/>
    </row>
    <row r="6" spans="1:18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7"/>
    </row>
    <row r="7" spans="1:18" ht="38.25">
      <c r="A7" s="356" t="s">
        <v>3</v>
      </c>
      <c r="B7" s="357"/>
      <c r="C7" s="271" t="s">
        <v>0</v>
      </c>
      <c r="D7" s="420" t="s">
        <v>108</v>
      </c>
      <c r="E7" s="432" t="s">
        <v>59</v>
      </c>
      <c r="F7" s="279" t="s">
        <v>1</v>
      </c>
      <c r="G7" s="280" t="s">
        <v>104</v>
      </c>
      <c r="H7" s="420" t="s">
        <v>113</v>
      </c>
      <c r="I7" s="435" t="s">
        <v>60</v>
      </c>
      <c r="J7" s="281" t="s">
        <v>2</v>
      </c>
      <c r="K7" s="420" t="s">
        <v>111</v>
      </c>
      <c r="L7" s="435" t="s">
        <v>61</v>
      </c>
    </row>
    <row r="8" spans="1:18">
      <c r="A8" s="358"/>
      <c r="B8" s="359"/>
      <c r="C8" s="272" t="s">
        <v>11</v>
      </c>
      <c r="D8" s="421"/>
      <c r="E8" s="433"/>
      <c r="F8" s="282" t="s">
        <v>11</v>
      </c>
      <c r="G8" s="282" t="s">
        <v>11</v>
      </c>
      <c r="H8" s="421"/>
      <c r="I8" s="436"/>
      <c r="J8" s="282" t="s">
        <v>11</v>
      </c>
      <c r="K8" s="421"/>
      <c r="L8" s="436"/>
    </row>
    <row r="9" spans="1:18" ht="13.5" thickBot="1">
      <c r="A9" s="358"/>
      <c r="B9" s="359"/>
      <c r="C9" s="273" t="s">
        <v>4</v>
      </c>
      <c r="D9" s="422"/>
      <c r="E9" s="434"/>
      <c r="F9" s="283" t="s">
        <v>4</v>
      </c>
      <c r="G9" s="283" t="s">
        <v>4</v>
      </c>
      <c r="H9" s="422"/>
      <c r="I9" s="437"/>
      <c r="J9" s="283" t="s">
        <v>4</v>
      </c>
      <c r="K9" s="422"/>
      <c r="L9" s="437"/>
    </row>
    <row r="10" spans="1:18" ht="13.5" thickTop="1">
      <c r="A10" s="166" t="s">
        <v>62</v>
      </c>
      <c r="B10" s="167"/>
      <c r="C10" s="168"/>
      <c r="D10" s="217"/>
      <c r="E10" s="217"/>
      <c r="F10" s="217"/>
      <c r="G10" s="217"/>
      <c r="H10" s="217"/>
      <c r="I10" s="217"/>
      <c r="J10" s="217"/>
      <c r="K10" s="217"/>
      <c r="L10" s="222"/>
      <c r="O10" s="50"/>
    </row>
    <row r="11" spans="1:18">
      <c r="A11" s="423" t="s">
        <v>63</v>
      </c>
      <c r="B11" s="424"/>
      <c r="C11" s="173">
        <f>'Quartale I-IV'!D13</f>
        <v>0</v>
      </c>
      <c r="D11" s="173">
        <f>'Quartale I-IV'!E13</f>
        <v>0</v>
      </c>
      <c r="E11" s="174">
        <f>'Quartale I-IV'!F13</f>
        <v>0</v>
      </c>
      <c r="F11" s="175">
        <f>'Quartale I-IV'!$G$13</f>
        <v>0</v>
      </c>
      <c r="G11" s="218">
        <f>'Quartale I-IV'!H13</f>
        <v>0</v>
      </c>
      <c r="H11" s="218">
        <f>'Quartale I-IV'!I13</f>
        <v>0</v>
      </c>
      <c r="I11" s="174">
        <f>'Quartale I-IV'!J13</f>
        <v>0</v>
      </c>
      <c r="J11" s="175">
        <f>'Quartale I-IV'!$L$13</f>
        <v>0</v>
      </c>
      <c r="K11" s="218">
        <f>'Quartale I-IV'!M13</f>
        <v>0</v>
      </c>
      <c r="L11" s="174">
        <f>'Quartale I-IV'!N13</f>
        <v>0</v>
      </c>
    </row>
    <row r="12" spans="1:18">
      <c r="A12" s="447" t="s">
        <v>90</v>
      </c>
      <c r="B12" s="448"/>
      <c r="C12" s="187">
        <f>'Quartale I-IV'!D21</f>
        <v>0</v>
      </c>
      <c r="D12" s="269">
        <f>'Quartale I-IV'!E21</f>
        <v>0</v>
      </c>
      <c r="E12" s="188">
        <f>'Quartale I-IV'!F21</f>
        <v>0</v>
      </c>
      <c r="F12" s="189">
        <f>'Quartale I-IV'!G21</f>
        <v>0</v>
      </c>
      <c r="G12" s="219">
        <f>'Quartale I-IV'!H21</f>
        <v>0</v>
      </c>
      <c r="H12" s="219">
        <f>'Quartale I-IV'!I21</f>
        <v>0</v>
      </c>
      <c r="I12" s="188">
        <f>'Quartale I-IV'!J21</f>
        <v>0</v>
      </c>
      <c r="J12" s="189">
        <f>'Quartale I-IV'!L21</f>
        <v>0</v>
      </c>
      <c r="K12" s="219">
        <f>'Quartale I-IV'!M21</f>
        <v>0</v>
      </c>
      <c r="L12" s="188">
        <f>'Quartale I-IV'!N21</f>
        <v>0</v>
      </c>
    </row>
    <row r="13" spans="1:18">
      <c r="A13" s="423" t="s">
        <v>112</v>
      </c>
      <c r="B13" s="424"/>
      <c r="C13" s="173">
        <f>'Quartale I-IV'!D22</f>
        <v>0</v>
      </c>
      <c r="D13" s="268">
        <f>'Quartale I-IV'!E22</f>
        <v>0</v>
      </c>
      <c r="E13" s="174">
        <f>'Quartale I-IV'!F22</f>
        <v>0</v>
      </c>
      <c r="F13" s="175">
        <f>'Quartale I-IV'!$G$22</f>
        <v>0</v>
      </c>
      <c r="G13" s="218">
        <f>'Quartale I-IV'!H22</f>
        <v>0</v>
      </c>
      <c r="H13" s="218">
        <f>'Quartale I-IV'!I22</f>
        <v>0</v>
      </c>
      <c r="I13" s="174">
        <f>'Quartale I-IV'!J22</f>
        <v>0</v>
      </c>
      <c r="J13" s="175">
        <f>'Quartale I-IV'!$L$22</f>
        <v>0</v>
      </c>
      <c r="K13" s="218">
        <f>'Quartale I-IV'!M22</f>
        <v>0</v>
      </c>
      <c r="L13" s="174">
        <f>'Quartale I-IV'!N22</f>
        <v>0</v>
      </c>
    </row>
    <row r="14" spans="1:18">
      <c r="A14" s="447" t="s">
        <v>90</v>
      </c>
      <c r="B14" s="448"/>
      <c r="C14" s="184">
        <f>'Quartale I-IV'!D30</f>
        <v>0</v>
      </c>
      <c r="D14" s="270">
        <f>'Quartale I-IV'!E30</f>
        <v>0</v>
      </c>
      <c r="E14" s="185">
        <f>'Quartale I-IV'!F30</f>
        <v>0</v>
      </c>
      <c r="F14" s="186">
        <f>'Quartale I-IV'!G30</f>
        <v>0</v>
      </c>
      <c r="G14" s="220">
        <f>'Quartale I-IV'!H30</f>
        <v>0</v>
      </c>
      <c r="H14" s="220">
        <f>'Quartale I-IV'!I30</f>
        <v>0</v>
      </c>
      <c r="I14" s="185">
        <f>'Quartale I-IV'!J30</f>
        <v>0</v>
      </c>
      <c r="J14" s="186">
        <f>'Quartale I-IV'!L30</f>
        <v>0</v>
      </c>
      <c r="K14" s="220">
        <f>'Quartale I-IV'!M30</f>
        <v>0</v>
      </c>
      <c r="L14" s="185">
        <f>'Quartale I-IV'!N30</f>
        <v>0</v>
      </c>
    </row>
    <row r="15" spans="1:18">
      <c r="A15" s="423" t="s">
        <v>107</v>
      </c>
      <c r="B15" s="424"/>
      <c r="C15" s="173">
        <f>'Quartale I-IV'!D31</f>
        <v>0</v>
      </c>
      <c r="D15" s="268">
        <f>'Quartale I-IV'!E31</f>
        <v>0</v>
      </c>
      <c r="E15" s="174">
        <f>'Quartale I-IV'!F31</f>
        <v>0</v>
      </c>
      <c r="F15" s="175">
        <f>'Quartale I-IV'!G31</f>
        <v>0</v>
      </c>
      <c r="G15" s="218">
        <f>'Quartale I-IV'!H31</f>
        <v>0</v>
      </c>
      <c r="H15" s="218">
        <f>'Quartale I-IV'!I31</f>
        <v>0</v>
      </c>
      <c r="I15" s="174">
        <f>'Quartale I-IV'!J31</f>
        <v>0</v>
      </c>
      <c r="J15" s="175">
        <f>'Quartale I-IV'!L31</f>
        <v>0</v>
      </c>
      <c r="K15" s="218">
        <f>'Quartale I-IV'!M31</f>
        <v>0</v>
      </c>
      <c r="L15" s="174">
        <f>'Quartale I-IV'!N31</f>
        <v>0</v>
      </c>
    </row>
    <row r="16" spans="1:18" ht="13.5" thickBot="1">
      <c r="A16" s="365" t="s">
        <v>6</v>
      </c>
      <c r="B16" s="366"/>
      <c r="C16" s="169">
        <f t="shared" ref="C16:L16" si="0">C11+C13+C15</f>
        <v>0</v>
      </c>
      <c r="D16" s="169">
        <f t="shared" si="0"/>
        <v>0</v>
      </c>
      <c r="E16" s="170">
        <f t="shared" si="0"/>
        <v>0</v>
      </c>
      <c r="F16" s="171">
        <f t="shared" si="0"/>
        <v>0</v>
      </c>
      <c r="G16" s="221">
        <f t="shared" si="0"/>
        <v>0</v>
      </c>
      <c r="H16" s="221">
        <f t="shared" si="0"/>
        <v>0</v>
      </c>
      <c r="I16" s="170">
        <f t="shared" si="0"/>
        <v>0</v>
      </c>
      <c r="J16" s="171">
        <f t="shared" si="0"/>
        <v>0</v>
      </c>
      <c r="K16" s="171">
        <f t="shared" si="0"/>
        <v>0</v>
      </c>
      <c r="L16" s="170">
        <f t="shared" si="0"/>
        <v>0</v>
      </c>
      <c r="R16" s="181"/>
    </row>
    <row r="17" spans="1:12" ht="13.5" thickTop="1">
      <c r="A17" s="172" t="s">
        <v>64</v>
      </c>
      <c r="B17" s="226"/>
      <c r="C17" s="224"/>
      <c r="D17" s="224"/>
      <c r="E17" s="223"/>
      <c r="F17" s="224"/>
      <c r="G17" s="224"/>
      <c r="H17" s="224"/>
      <c r="I17" s="223"/>
      <c r="J17" s="224"/>
      <c r="K17" s="224"/>
      <c r="L17" s="225"/>
    </row>
    <row r="18" spans="1:12">
      <c r="A18" s="423" t="s">
        <v>63</v>
      </c>
      <c r="B18" s="424"/>
      <c r="C18" s="173">
        <f>'Quartale I-IV'!D41</f>
        <v>0</v>
      </c>
      <c r="D18" s="268">
        <f>'Quartale I-IV'!E41</f>
        <v>0</v>
      </c>
      <c r="E18" s="174">
        <f>'Quartale I-IV'!F41</f>
        <v>0</v>
      </c>
      <c r="F18" s="175">
        <f>'Quartale I-IV'!$G$41</f>
        <v>0</v>
      </c>
      <c r="G18" s="218">
        <f>'Quartale I-IV'!H41</f>
        <v>0</v>
      </c>
      <c r="H18" s="218">
        <f>'Quartale I-IV'!I41</f>
        <v>0</v>
      </c>
      <c r="I18" s="174">
        <f>'Quartale I-IV'!J41</f>
        <v>0</v>
      </c>
      <c r="J18" s="175">
        <f>'Quartale I-IV'!$L$41</f>
        <v>0</v>
      </c>
      <c r="K18" s="218">
        <f>'Quartale I-IV'!M41</f>
        <v>0</v>
      </c>
      <c r="L18" s="174">
        <f>'Quartale I-IV'!N41</f>
        <v>0</v>
      </c>
    </row>
    <row r="19" spans="1:12">
      <c r="A19" s="423" t="s">
        <v>112</v>
      </c>
      <c r="B19" s="424"/>
      <c r="C19" s="173">
        <f>'Quartale I-IV'!D48</f>
        <v>0</v>
      </c>
      <c r="D19" s="268">
        <f>'Quartale I-IV'!E48</f>
        <v>0</v>
      </c>
      <c r="E19" s="174">
        <f>'Quartale I-IV'!F48</f>
        <v>0</v>
      </c>
      <c r="F19" s="175">
        <f>'Quartale I-IV'!$G$48</f>
        <v>0</v>
      </c>
      <c r="G19" s="218">
        <f>'Quartale I-IV'!H48</f>
        <v>0</v>
      </c>
      <c r="H19" s="218">
        <f>'Quartale I-IV'!I48</f>
        <v>0</v>
      </c>
      <c r="I19" s="174">
        <f>'Quartale I-IV'!J48</f>
        <v>0</v>
      </c>
      <c r="J19" s="175">
        <f>'Quartale I-IV'!$L$48</f>
        <v>0</v>
      </c>
      <c r="K19" s="218">
        <f>'Quartale I-IV'!M48</f>
        <v>0</v>
      </c>
      <c r="L19" s="174">
        <f>'Quartale I-IV'!N48</f>
        <v>0</v>
      </c>
    </row>
    <row r="20" spans="1:12">
      <c r="A20" s="423" t="s">
        <v>107</v>
      </c>
      <c r="B20" s="424"/>
      <c r="C20" s="173">
        <f>'Quartale I-IV'!D55</f>
        <v>0</v>
      </c>
      <c r="D20" s="268">
        <f>'Quartale I-IV'!E55</f>
        <v>0</v>
      </c>
      <c r="E20" s="174">
        <f>'Quartale I-IV'!F55</f>
        <v>0</v>
      </c>
      <c r="F20" s="175">
        <f>'Quartale I-IV'!G55</f>
        <v>0</v>
      </c>
      <c r="G20" s="218">
        <f>'Quartale I-IV'!H55</f>
        <v>0</v>
      </c>
      <c r="H20" s="218">
        <f>'Quartale I-IV'!I55</f>
        <v>0</v>
      </c>
      <c r="I20" s="174">
        <f>'Quartale I-IV'!J55</f>
        <v>0</v>
      </c>
      <c r="J20" s="175">
        <f>'Quartale I-IV'!L55</f>
        <v>0</v>
      </c>
      <c r="K20" s="218">
        <f>'Quartale I-IV'!M55</f>
        <v>0</v>
      </c>
      <c r="L20" s="174">
        <f>'Quartale I-IV'!N55</f>
        <v>0</v>
      </c>
    </row>
    <row r="21" spans="1:12" ht="13.5" thickBot="1">
      <c r="A21" s="365" t="s">
        <v>48</v>
      </c>
      <c r="B21" s="366"/>
      <c r="C21" s="169">
        <f t="shared" ref="C21:L21" si="1">SUM(C18+C19+C20)</f>
        <v>0</v>
      </c>
      <c r="D21" s="169">
        <f t="shared" si="1"/>
        <v>0</v>
      </c>
      <c r="E21" s="170">
        <f t="shared" si="1"/>
        <v>0</v>
      </c>
      <c r="F21" s="171">
        <f t="shared" si="1"/>
        <v>0</v>
      </c>
      <c r="G21" s="221">
        <f t="shared" si="1"/>
        <v>0</v>
      </c>
      <c r="H21" s="221">
        <f t="shared" si="1"/>
        <v>0</v>
      </c>
      <c r="I21" s="170">
        <f t="shared" si="1"/>
        <v>0</v>
      </c>
      <c r="J21" s="171">
        <f t="shared" si="1"/>
        <v>0</v>
      </c>
      <c r="K21" s="171">
        <f t="shared" si="1"/>
        <v>0</v>
      </c>
      <c r="L21" s="170">
        <f t="shared" si="1"/>
        <v>0</v>
      </c>
    </row>
    <row r="22" spans="1:12" ht="14.25" thickTop="1" thickBot="1">
      <c r="A22" s="340" t="s">
        <v>65</v>
      </c>
      <c r="B22" s="341"/>
      <c r="C22" s="176">
        <f>C16+C21</f>
        <v>0</v>
      </c>
      <c r="D22" s="176">
        <f>D16+D21</f>
        <v>0</v>
      </c>
      <c r="E22" s="177"/>
      <c r="F22" s="178">
        <f>F16+F21</f>
        <v>0</v>
      </c>
      <c r="G22" s="176">
        <f>G16+G21</f>
        <v>0</v>
      </c>
      <c r="H22" s="176">
        <f>H16+H21</f>
        <v>0</v>
      </c>
      <c r="I22" s="177"/>
      <c r="J22" s="179">
        <f>J16+J21</f>
        <v>0</v>
      </c>
      <c r="K22" s="176">
        <f>K21+K16</f>
        <v>0</v>
      </c>
      <c r="L22" s="180"/>
    </row>
    <row r="23" spans="1:12" ht="13.5" thickTop="1">
      <c r="A23" s="18"/>
      <c r="B23" s="19"/>
      <c r="C23" s="20"/>
      <c r="D23" s="20"/>
      <c r="E23" s="21"/>
      <c r="F23" s="20"/>
      <c r="G23" s="20"/>
      <c r="H23" s="20"/>
      <c r="I23" s="21"/>
      <c r="J23" s="20"/>
      <c r="K23" s="20"/>
      <c r="L23" s="22"/>
    </row>
    <row r="24" spans="1:12">
      <c r="A24" s="23" t="s">
        <v>66</v>
      </c>
      <c r="B24" s="24"/>
      <c r="C24" s="24"/>
      <c r="D24" s="24"/>
      <c r="E24" s="15"/>
      <c r="F24" s="15"/>
      <c r="G24" s="15"/>
      <c r="H24" s="15"/>
      <c r="I24" s="58">
        <f>'Quartale I-IV'!$L$65</f>
        <v>0</v>
      </c>
      <c r="J24" s="25"/>
      <c r="K24" s="25"/>
      <c r="L24" s="26"/>
    </row>
    <row r="25" spans="1:12">
      <c r="A25" s="446" t="s">
        <v>67</v>
      </c>
      <c r="B25" s="425"/>
      <c r="C25" s="425"/>
      <c r="D25" s="249"/>
      <c r="E25" s="15"/>
      <c r="F25" s="15"/>
      <c r="G25" s="15"/>
      <c r="H25" s="15"/>
      <c r="I25" s="54">
        <f>C22+F22+J22+G22+D22+H22+K22</f>
        <v>0</v>
      </c>
      <c r="J25" s="27" t="str">
        <f>IF(I25&gt;I24,"  Platzkapazität überschritten!","")</f>
        <v/>
      </c>
      <c r="K25" s="27"/>
      <c r="L25" s="26"/>
    </row>
    <row r="26" spans="1:12">
      <c r="A26" s="28"/>
      <c r="B26" s="25" t="s">
        <v>81</v>
      </c>
      <c r="C26" s="25"/>
      <c r="D26" s="25"/>
      <c r="E26" s="15"/>
      <c r="F26" s="15"/>
      <c r="G26" s="15"/>
      <c r="H26" s="15"/>
      <c r="I26" s="54">
        <f>C21+F21+J21+G21+D21+H21+K21</f>
        <v>0</v>
      </c>
      <c r="J26" s="25"/>
      <c r="K26" s="25"/>
      <c r="L26" s="26"/>
    </row>
    <row r="27" spans="1:12" ht="3" customHeight="1">
      <c r="A27" s="28"/>
      <c r="B27" s="25"/>
      <c r="C27" s="25"/>
      <c r="D27" s="25"/>
      <c r="E27" s="15"/>
      <c r="F27" s="15"/>
      <c r="G27" s="15"/>
      <c r="H27" s="15"/>
      <c r="I27" s="55"/>
      <c r="J27" s="25"/>
      <c r="K27" s="25"/>
      <c r="L27" s="26"/>
    </row>
    <row r="28" spans="1:12">
      <c r="A28" s="28" t="s">
        <v>68</v>
      </c>
      <c r="B28" s="25"/>
      <c r="C28" s="25"/>
      <c r="D28" s="25"/>
      <c r="E28" s="15"/>
      <c r="F28" s="15"/>
      <c r="G28" s="15"/>
      <c r="H28" s="15"/>
      <c r="I28" s="29">
        <f>'Quartale I-IV'!$L$68</f>
        <v>0</v>
      </c>
      <c r="J28" s="25"/>
      <c r="K28" s="25"/>
      <c r="L28" s="26"/>
    </row>
    <row r="29" spans="1:12" ht="6" customHeight="1">
      <c r="A29" s="28"/>
      <c r="B29" s="25"/>
      <c r="C29" s="25"/>
      <c r="D29" s="25"/>
      <c r="E29" s="15"/>
      <c r="F29" s="15"/>
      <c r="G29" s="15"/>
      <c r="H29" s="15"/>
      <c r="I29" s="29"/>
      <c r="J29" s="25"/>
      <c r="K29" s="25"/>
      <c r="L29" s="26"/>
    </row>
    <row r="30" spans="1:12">
      <c r="A30" s="28" t="str">
        <f>'Quartale I-IV'!B69</f>
        <v>zusätzl. Stellen-Ist päd. Personal § 10 Abs. 2 KitaPersV</v>
      </c>
      <c r="B30" s="25"/>
      <c r="C30" s="25"/>
      <c r="D30" s="25"/>
      <c r="E30" s="15"/>
      <c r="F30" s="29">
        <f>'Quartale I-IV'!$G$69</f>
        <v>0</v>
      </c>
      <c r="G30" s="29"/>
      <c r="H30" s="29"/>
      <c r="I30" s="29">
        <f>'Quartale I-IV'!L69</f>
        <v>0</v>
      </c>
      <c r="J30" s="25"/>
      <c r="K30" s="25"/>
      <c r="L30" s="26"/>
    </row>
    <row r="31" spans="1:12" ht="3" customHeight="1">
      <c r="A31" s="28"/>
      <c r="B31" s="25"/>
      <c r="C31" s="25"/>
      <c r="D31" s="25"/>
      <c r="E31" s="15"/>
      <c r="F31" s="15"/>
      <c r="G31" s="15"/>
      <c r="H31" s="15"/>
      <c r="I31" s="29"/>
      <c r="J31" s="25"/>
      <c r="K31" s="25"/>
      <c r="L31" s="26"/>
    </row>
    <row r="32" spans="1:12">
      <c r="A32" s="28" t="str">
        <f>'Quartale I-IV'!B70</f>
        <v>zusätzl. Stellen-Ist päd. Personal § 10 Abs. 3 und 4 KitaPersV</v>
      </c>
      <c r="B32" s="25"/>
      <c r="C32" s="25"/>
      <c r="D32" s="25"/>
      <c r="E32" s="15"/>
      <c r="F32" s="29">
        <f>'Quartale I-IV'!G70</f>
        <v>0</v>
      </c>
      <c r="G32" s="29"/>
      <c r="H32" s="29"/>
      <c r="I32" s="29">
        <f>'Quartale I-IV'!L70</f>
        <v>0</v>
      </c>
      <c r="J32" s="25"/>
      <c r="K32" s="25"/>
      <c r="L32" s="26"/>
    </row>
    <row r="33" spans="1:12" ht="6" customHeight="1">
      <c r="A33" s="28"/>
      <c r="B33" s="25"/>
      <c r="C33" s="25"/>
      <c r="D33" s="25"/>
      <c r="E33" s="25"/>
      <c r="F33" s="15"/>
      <c r="G33" s="15"/>
      <c r="H33" s="15"/>
      <c r="I33" s="29"/>
      <c r="J33" s="25"/>
      <c r="K33" s="25"/>
      <c r="L33" s="26"/>
    </row>
    <row r="34" spans="1:12">
      <c r="A34" s="5" t="s">
        <v>151</v>
      </c>
      <c r="B34" s="25"/>
      <c r="C34" s="25"/>
      <c r="D34" s="25"/>
      <c r="E34" s="25"/>
      <c r="F34" s="15"/>
      <c r="G34" s="15"/>
      <c r="H34" s="15"/>
      <c r="I34" s="29">
        <f>'Quartale I-IV'!$L$71</f>
        <v>0</v>
      </c>
      <c r="J34" s="25"/>
      <c r="K34" s="25"/>
      <c r="L34" s="26"/>
    </row>
    <row r="35" spans="1:12" ht="3" customHeight="1">
      <c r="A35" s="28"/>
      <c r="B35" s="25"/>
      <c r="C35" s="25"/>
      <c r="D35" s="25"/>
      <c r="E35" s="25"/>
      <c r="F35" s="15"/>
      <c r="G35" s="15"/>
      <c r="H35" s="15"/>
      <c r="I35" s="29"/>
      <c r="J35" s="25"/>
      <c r="K35" s="25"/>
      <c r="L35" s="26"/>
    </row>
    <row r="36" spans="1:12">
      <c r="A36" s="28" t="s">
        <v>69</v>
      </c>
      <c r="B36" s="25"/>
      <c r="C36" s="25"/>
      <c r="D36" s="25"/>
      <c r="E36" s="25"/>
      <c r="F36" s="15"/>
      <c r="G36" s="15"/>
      <c r="H36" s="15"/>
      <c r="I36" s="29">
        <f>'Quartale I-IV'!$L$72</f>
        <v>0</v>
      </c>
      <c r="J36" s="25"/>
      <c r="K36" s="25"/>
      <c r="L36" s="26"/>
    </row>
    <row r="37" spans="1:12" ht="3" customHeight="1">
      <c r="A37" s="28"/>
      <c r="B37" s="25"/>
      <c r="C37" s="25"/>
      <c r="D37" s="25"/>
      <c r="E37" s="25"/>
      <c r="F37" s="15"/>
      <c r="G37" s="15"/>
      <c r="H37" s="15"/>
      <c r="I37" s="29"/>
      <c r="J37" s="25"/>
      <c r="K37" s="25"/>
      <c r="L37" s="26"/>
    </row>
    <row r="38" spans="1:12">
      <c r="A38" s="28" t="s">
        <v>88</v>
      </c>
      <c r="B38" s="25"/>
      <c r="C38" s="25"/>
      <c r="D38" s="25"/>
      <c r="E38" s="25"/>
      <c r="F38" s="15"/>
      <c r="G38" s="15"/>
      <c r="H38" s="15"/>
      <c r="I38" s="29">
        <f>'Quartale I-IV'!L73</f>
        <v>0</v>
      </c>
      <c r="J38" s="25"/>
      <c r="K38" s="25"/>
      <c r="L38" s="26"/>
    </row>
    <row r="39" spans="1:12" ht="3" customHeight="1">
      <c r="A39" s="28"/>
      <c r="B39" s="25"/>
      <c r="C39" s="25"/>
      <c r="D39" s="25"/>
      <c r="E39" s="25"/>
      <c r="F39" s="15"/>
      <c r="G39" s="15"/>
      <c r="H39" s="15"/>
      <c r="I39" s="29"/>
      <c r="J39" s="25"/>
      <c r="K39" s="25"/>
      <c r="L39" s="26"/>
    </row>
    <row r="40" spans="1:12" ht="12.75" customHeight="1">
      <c r="A40" s="28" t="s">
        <v>86</v>
      </c>
      <c r="B40" s="25"/>
      <c r="C40" s="25"/>
      <c r="D40" s="25"/>
      <c r="E40" s="25"/>
      <c r="F40" s="15"/>
      <c r="G40" s="15"/>
      <c r="H40" s="15"/>
      <c r="I40" s="29">
        <f>'Quartale I-IV'!L74</f>
        <v>0</v>
      </c>
      <c r="J40" s="25"/>
      <c r="K40" s="25"/>
      <c r="L40" s="26"/>
    </row>
    <row r="41" spans="1:12" ht="3" customHeight="1">
      <c r="A41" s="28"/>
      <c r="B41" s="25"/>
      <c r="C41" s="25"/>
      <c r="D41" s="25"/>
      <c r="E41" s="25"/>
      <c r="F41" s="15"/>
      <c r="G41" s="15"/>
      <c r="H41" s="15"/>
      <c r="I41" s="29"/>
      <c r="J41" s="25"/>
      <c r="K41" s="25"/>
      <c r="L41" s="26"/>
    </row>
    <row r="42" spans="1:12" ht="12.75" customHeight="1">
      <c r="A42" s="28" t="s">
        <v>99</v>
      </c>
      <c r="B42" s="25"/>
      <c r="C42" s="25"/>
      <c r="D42" s="25"/>
      <c r="E42" s="25"/>
      <c r="F42" s="15"/>
      <c r="G42" s="15"/>
      <c r="H42" s="15"/>
      <c r="I42" s="205">
        <f>'Quartale I-IV'!L75</f>
        <v>6.25E-2</v>
      </c>
      <c r="J42" s="25"/>
      <c r="K42" s="25"/>
      <c r="L42" s="26"/>
    </row>
    <row r="43" spans="1:12" ht="3" customHeight="1">
      <c r="A43" s="28"/>
      <c r="B43" s="25"/>
      <c r="C43" s="25"/>
      <c r="D43" s="25"/>
      <c r="E43" s="25"/>
      <c r="F43" s="15"/>
      <c r="G43" s="15"/>
      <c r="H43" s="15"/>
      <c r="I43" s="29"/>
      <c r="J43" s="25"/>
      <c r="K43" s="25"/>
      <c r="L43" s="26"/>
    </row>
    <row r="44" spans="1:12" ht="12.75" customHeight="1">
      <c r="A44" s="28" t="s">
        <v>70</v>
      </c>
      <c r="B44" s="25"/>
      <c r="C44" s="25"/>
      <c r="D44" s="25"/>
      <c r="E44" s="25"/>
      <c r="F44" s="15"/>
      <c r="G44" s="15"/>
      <c r="H44" s="15"/>
      <c r="I44" s="29">
        <f>E21+I21+L21</f>
        <v>0</v>
      </c>
      <c r="J44" s="25"/>
      <c r="K44" s="25"/>
      <c r="L44" s="26"/>
    </row>
    <row r="45" spans="1:12" ht="3" customHeight="1">
      <c r="A45" s="28"/>
      <c r="B45" s="25"/>
      <c r="C45" s="25"/>
      <c r="D45" s="25"/>
      <c r="E45" s="25"/>
      <c r="F45" s="15"/>
      <c r="G45" s="15"/>
      <c r="H45" s="15"/>
      <c r="I45" s="29"/>
      <c r="J45" s="25"/>
      <c r="K45" s="25"/>
      <c r="L45" s="26"/>
    </row>
    <row r="46" spans="1:12" ht="12.75" customHeight="1">
      <c r="A46" s="28" t="str">
        <f>'Quartale I-IV'!B77</f>
        <v>abzügl. Stellen zum Landesprogramm "Kiez-Kita"</v>
      </c>
      <c r="B46" s="25"/>
      <c r="C46" s="25"/>
      <c r="D46" s="25"/>
      <c r="E46" s="25"/>
      <c r="F46" s="15"/>
      <c r="G46" s="15"/>
      <c r="H46" s="15"/>
      <c r="I46" s="29">
        <f>'Quartale I-IV'!L77</f>
        <v>0</v>
      </c>
      <c r="J46" s="25"/>
      <c r="K46" s="25"/>
      <c r="L46" s="26"/>
    </row>
    <row r="47" spans="1:12" ht="3" customHeight="1">
      <c r="A47" s="28"/>
      <c r="B47" s="25"/>
      <c r="C47" s="25"/>
      <c r="D47" s="25"/>
      <c r="E47" s="25"/>
      <c r="F47" s="15"/>
      <c r="G47" s="15"/>
      <c r="H47" s="15"/>
      <c r="I47" s="29"/>
      <c r="J47" s="25"/>
      <c r="K47" s="25"/>
      <c r="L47" s="26"/>
    </row>
    <row r="48" spans="1:12">
      <c r="A48" s="1" t="str">
        <f>'Quartale I-IV'!B78</f>
        <v>abzügl. Stellen für Projekt "Inklusive Kita" des Landkreises</v>
      </c>
      <c r="I48" s="29">
        <f>'Quartale I-IV'!L78</f>
        <v>0</v>
      </c>
      <c r="J48" s="25"/>
      <c r="K48" s="25"/>
      <c r="L48" s="26"/>
    </row>
    <row r="49" spans="1:17" ht="3" customHeight="1">
      <c r="A49" s="28"/>
      <c r="B49" s="25"/>
      <c r="C49" s="25"/>
      <c r="D49" s="25"/>
      <c r="E49" s="25"/>
      <c r="F49" s="15"/>
      <c r="G49" s="15"/>
      <c r="H49" s="15"/>
      <c r="I49" s="29"/>
      <c r="J49" s="25"/>
      <c r="K49" s="25"/>
      <c r="L49" s="26"/>
    </row>
    <row r="50" spans="1:17">
      <c r="A50" s="28" t="s">
        <v>71</v>
      </c>
      <c r="B50" s="15"/>
      <c r="C50" s="15"/>
      <c r="D50" s="15"/>
      <c r="E50" s="15"/>
      <c r="F50" s="15"/>
      <c r="G50" s="15"/>
      <c r="H50" s="15"/>
      <c r="I50" s="29">
        <f>'Quartale I-IV'!L80</f>
        <v>0</v>
      </c>
      <c r="J50" s="25"/>
      <c r="K50" s="25"/>
      <c r="L50" s="26"/>
      <c r="M50" s="16"/>
      <c r="N50" s="16"/>
    </row>
    <row r="51" spans="1:17" ht="4.5" customHeight="1">
      <c r="A51" s="28"/>
      <c r="B51" s="25"/>
      <c r="C51" s="25"/>
      <c r="D51" s="25"/>
      <c r="E51" s="25"/>
      <c r="F51" s="15"/>
      <c r="G51" s="15"/>
      <c r="H51" s="15"/>
      <c r="I51" s="55"/>
      <c r="J51" s="25"/>
      <c r="K51" s="25"/>
      <c r="L51" s="26"/>
    </row>
    <row r="52" spans="1:17">
      <c r="A52" s="28" t="s">
        <v>72</v>
      </c>
      <c r="B52" s="25"/>
      <c r="C52" s="25"/>
      <c r="D52" s="25"/>
      <c r="E52" s="25"/>
      <c r="F52" s="15"/>
      <c r="G52" s="15"/>
      <c r="H52" s="15"/>
      <c r="I52" s="56">
        <f>E16+I16+L16</f>
        <v>0</v>
      </c>
      <c r="J52" s="25"/>
      <c r="K52" s="25"/>
      <c r="L52" s="26"/>
    </row>
    <row r="53" spans="1:17" ht="3" customHeight="1">
      <c r="A53" s="28"/>
      <c r="B53" s="25"/>
      <c r="C53" s="25"/>
      <c r="D53" s="25"/>
      <c r="E53" s="25"/>
      <c r="F53" s="15"/>
      <c r="G53" s="15"/>
      <c r="H53" s="15"/>
      <c r="I53" s="55"/>
      <c r="J53" s="25"/>
      <c r="K53" s="25"/>
      <c r="L53" s="26"/>
    </row>
    <row r="54" spans="1:17">
      <c r="A54" s="28" t="s">
        <v>55</v>
      </c>
      <c r="B54" s="25"/>
      <c r="C54" s="25"/>
      <c r="D54" s="25"/>
      <c r="E54" s="25"/>
      <c r="F54" s="15"/>
      <c r="G54" s="15"/>
      <c r="H54" s="15"/>
      <c r="I54" s="29">
        <f>IF(I52&lt;=4,0.125,IF(I52&lt;=10,0.25,IF(I52&lt;=15,0.375,0.5)))</f>
        <v>0.125</v>
      </c>
      <c r="J54" s="25"/>
      <c r="K54" s="25"/>
      <c r="L54" s="26"/>
      <c r="O54" s="51" t="s">
        <v>77</v>
      </c>
      <c r="P54" s="51" t="s">
        <v>78</v>
      </c>
      <c r="Q54" s="51" t="s">
        <v>79</v>
      </c>
    </row>
    <row r="55" spans="1:17" ht="3" customHeight="1">
      <c r="A55" s="28"/>
      <c r="B55" s="25"/>
      <c r="C55" s="25"/>
      <c r="D55" s="25"/>
      <c r="E55" s="25"/>
      <c r="F55" s="25"/>
      <c r="G55" s="25"/>
      <c r="H55" s="25"/>
      <c r="I55" s="55"/>
      <c r="J55" s="25"/>
      <c r="K55" s="25"/>
      <c r="L55" s="26"/>
      <c r="O55" s="51"/>
      <c r="P55" s="51"/>
      <c r="Q55" s="51"/>
    </row>
    <row r="56" spans="1:17">
      <c r="A56" s="28" t="s">
        <v>73</v>
      </c>
      <c r="B56" s="25"/>
      <c r="C56" s="25"/>
      <c r="D56" s="25"/>
      <c r="E56" s="25" t="str">
        <f>IF(O56=1,"ja","nein")</f>
        <v>ja</v>
      </c>
      <c r="F56" s="15"/>
      <c r="G56" s="15"/>
      <c r="H56" s="15"/>
      <c r="I56" s="59">
        <f>IF(AND(O56=1,P56=1),Q56,IF(AND(O56=1,P56=0),I54,0))</f>
        <v>0.125</v>
      </c>
      <c r="J56" s="25"/>
      <c r="K56" s="25"/>
      <c r="L56" s="26"/>
      <c r="O56" s="53">
        <f>'Quartale I-IV'!$R$80</f>
        <v>1</v>
      </c>
      <c r="P56" s="53">
        <f>'Quartale I-IV'!$R$82</f>
        <v>0</v>
      </c>
      <c r="Q56" s="52">
        <f>'Quartale I-IV'!$L$90</f>
        <v>0</v>
      </c>
    </row>
    <row r="57" spans="1:17" ht="3" customHeight="1">
      <c r="A57" s="28"/>
      <c r="B57" s="25"/>
      <c r="C57" s="25"/>
      <c r="D57" s="25"/>
      <c r="E57" s="25"/>
      <c r="F57" s="25"/>
      <c r="G57" s="25"/>
      <c r="H57" s="25"/>
      <c r="I57" s="55"/>
      <c r="J57" s="25"/>
      <c r="K57" s="25"/>
      <c r="L57" s="26"/>
    </row>
    <row r="58" spans="1:17">
      <c r="A58" s="28" t="s">
        <v>74</v>
      </c>
      <c r="B58" s="25"/>
      <c r="C58" s="25"/>
      <c r="D58" s="25"/>
      <c r="E58" s="25"/>
      <c r="F58" s="25"/>
      <c r="G58" s="25"/>
      <c r="H58" s="25"/>
      <c r="I58" s="60">
        <f>'Quartale I-IV'!$L$86</f>
        <v>0</v>
      </c>
      <c r="J58" s="25"/>
      <c r="K58" s="25"/>
      <c r="L58" s="26"/>
    </row>
    <row r="59" spans="1:17" ht="3" customHeight="1">
      <c r="A59" s="28"/>
      <c r="B59" s="25"/>
      <c r="C59" s="25"/>
      <c r="D59" s="25"/>
      <c r="E59" s="25"/>
      <c r="F59" s="25"/>
      <c r="G59" s="25"/>
      <c r="H59" s="25"/>
      <c r="I59" s="55"/>
      <c r="J59" s="25"/>
      <c r="K59" s="25"/>
      <c r="L59" s="26"/>
    </row>
    <row r="60" spans="1:17">
      <c r="A60" s="28" t="s">
        <v>92</v>
      </c>
      <c r="B60" s="25"/>
      <c r="C60" s="25"/>
      <c r="D60" s="25"/>
      <c r="E60" s="25"/>
      <c r="F60" s="25"/>
      <c r="G60" s="25"/>
      <c r="H60" s="25"/>
      <c r="I60" s="195">
        <f>ROUND(I58*I54*3*0.85,2)</f>
        <v>0</v>
      </c>
      <c r="J60" s="25"/>
      <c r="K60" s="25"/>
      <c r="L60" s="26"/>
    </row>
    <row r="61" spans="1:17" ht="3" customHeight="1">
      <c r="A61" s="28"/>
      <c r="B61" s="25"/>
      <c r="C61" s="25"/>
      <c r="D61" s="25"/>
      <c r="E61" s="25"/>
      <c r="F61" s="25"/>
      <c r="G61" s="25"/>
      <c r="H61" s="25"/>
      <c r="I61" s="55"/>
      <c r="J61" s="25"/>
      <c r="K61" s="25"/>
      <c r="L61" s="26"/>
    </row>
    <row r="62" spans="1:17">
      <c r="A62" s="28" t="s">
        <v>75</v>
      </c>
      <c r="B62" s="25"/>
      <c r="C62" s="25"/>
      <c r="D62" s="25"/>
      <c r="E62" s="25"/>
      <c r="F62" s="25"/>
      <c r="G62" s="25"/>
      <c r="H62" s="25"/>
      <c r="I62" s="29">
        <f>IF(I28&lt;=0,0,I50-(I54+I56))</f>
        <v>0</v>
      </c>
      <c r="J62" s="25"/>
      <c r="K62" s="25"/>
      <c r="L62" s="26"/>
    </row>
    <row r="63" spans="1:17" ht="3" customHeight="1">
      <c r="A63" s="28"/>
      <c r="B63" s="25"/>
      <c r="C63" s="25"/>
      <c r="D63" s="25"/>
      <c r="E63" s="25"/>
      <c r="F63" s="25"/>
      <c r="G63" s="25"/>
      <c r="H63" s="25"/>
      <c r="I63" s="55"/>
      <c r="J63" s="25"/>
      <c r="K63" s="25"/>
      <c r="L63" s="26"/>
    </row>
    <row r="64" spans="1:17">
      <c r="A64" s="28" t="s">
        <v>76</v>
      </c>
      <c r="B64" s="25"/>
      <c r="C64" s="25"/>
      <c r="D64" s="25"/>
      <c r="E64" s="25"/>
      <c r="F64" s="25"/>
      <c r="G64" s="25"/>
      <c r="H64" s="25"/>
      <c r="I64" s="29">
        <f>IF(I28&lt;=0,0,I62-I52)</f>
        <v>0</v>
      </c>
      <c r="J64" s="25"/>
      <c r="K64" s="25"/>
      <c r="L64" s="26"/>
    </row>
    <row r="65" spans="1:24" ht="3" customHeight="1">
      <c r="A65" s="28"/>
      <c r="B65" s="25"/>
      <c r="C65" s="25"/>
      <c r="D65" s="25"/>
      <c r="E65" s="25"/>
      <c r="F65" s="25"/>
      <c r="G65" s="25"/>
      <c r="H65" s="25"/>
      <c r="I65" s="55"/>
      <c r="J65" s="25"/>
      <c r="K65" s="25"/>
      <c r="L65" s="26"/>
    </row>
    <row r="66" spans="1:24">
      <c r="A66" s="28" t="s">
        <v>98</v>
      </c>
      <c r="B66" s="25"/>
      <c r="C66" s="25"/>
      <c r="D66" s="25"/>
      <c r="E66" s="25"/>
      <c r="F66" s="25"/>
      <c r="G66" s="25"/>
      <c r="H66" s="25"/>
      <c r="I66" s="60">
        <f>'Quartale I-IV'!L86</f>
        <v>0</v>
      </c>
      <c r="J66" s="25"/>
      <c r="K66" s="25"/>
      <c r="L66" s="26"/>
    </row>
    <row r="67" spans="1:24">
      <c r="A67" s="28" t="s">
        <v>105</v>
      </c>
      <c r="B67" s="25"/>
      <c r="C67" s="25"/>
      <c r="D67" s="25"/>
      <c r="E67" s="25"/>
      <c r="F67" s="25"/>
      <c r="G67" s="25"/>
      <c r="H67" s="25"/>
      <c r="I67" s="247">
        <v>5228.49</v>
      </c>
      <c r="J67" s="248" t="s">
        <v>106</v>
      </c>
      <c r="K67" s="248"/>
      <c r="L67" s="26"/>
    </row>
    <row r="68" spans="1:24" ht="14.25" customHeight="1">
      <c r="A68" s="28" t="s">
        <v>117</v>
      </c>
      <c r="B68" s="25"/>
      <c r="C68" s="206"/>
      <c r="D68" s="206"/>
      <c r="E68" s="426"/>
      <c r="F68" s="426"/>
      <c r="G68" s="426"/>
      <c r="H68" s="426"/>
      <c r="I68" s="426"/>
      <c r="J68" s="426"/>
      <c r="K68" s="426"/>
      <c r="L68" s="427"/>
    </row>
    <row r="69" spans="1:24" ht="50.25" customHeight="1">
      <c r="A69" s="30" t="s">
        <v>118</v>
      </c>
      <c r="B69" s="31"/>
      <c r="C69" s="32" t="s">
        <v>121</v>
      </c>
      <c r="D69" s="32"/>
      <c r="E69" s="33" t="s">
        <v>122</v>
      </c>
      <c r="F69" s="33" t="s">
        <v>123</v>
      </c>
      <c r="G69" s="33"/>
      <c r="H69" s="33"/>
      <c r="I69" s="32" t="s">
        <v>124</v>
      </c>
      <c r="J69" s="32" t="s">
        <v>125</v>
      </c>
      <c r="K69" s="274"/>
      <c r="L69" s="34" t="s">
        <v>126</v>
      </c>
      <c r="M69"/>
      <c r="N69"/>
      <c r="O69"/>
      <c r="P69"/>
      <c r="Q69"/>
      <c r="R69"/>
    </row>
    <row r="70" spans="1:24">
      <c r="A70" s="440" t="s">
        <v>119</v>
      </c>
      <c r="B70" s="441"/>
      <c r="C70" s="35" t="e">
        <f>ROUND(E16/I52%,4)</f>
        <v>#DIV/0!</v>
      </c>
      <c r="D70" s="35"/>
      <c r="E70" s="36">
        <f>E16</f>
        <v>0</v>
      </c>
      <c r="F70" s="35" t="e">
        <f>IF($I$64&gt;0,0,ABS(ROUND($I$64*C70%,3)))</f>
        <v>#DIV/0!</v>
      </c>
      <c r="G70" s="35"/>
      <c r="H70" s="35"/>
      <c r="I70" s="36" t="e">
        <f>E70-F70</f>
        <v>#DIV/0!</v>
      </c>
      <c r="J70" s="37">
        <v>88.6</v>
      </c>
      <c r="K70" s="275"/>
      <c r="L70" s="38" t="e">
        <f>ROUND(I70*$I$66*J70%,2)</f>
        <v>#DIV/0!</v>
      </c>
      <c r="M70"/>
      <c r="N70"/>
      <c r="O70"/>
      <c r="P70"/>
      <c r="Q70"/>
      <c r="R70"/>
    </row>
    <row r="71" spans="1:24">
      <c r="A71" s="442" t="str">
        <f>IF(I64&lt;0,"","3 Jahre bis Schuleintritt")</f>
        <v>3 Jahre bis Schuleintritt</v>
      </c>
      <c r="B71" s="443"/>
      <c r="C71" s="39" t="e">
        <f>ROUND(I16/I52%,4)</f>
        <v>#DIV/0!</v>
      </c>
      <c r="D71" s="39"/>
      <c r="E71" s="40">
        <f>I16</f>
        <v>0</v>
      </c>
      <c r="F71" s="39" t="e">
        <f>IF($I$64&gt;0,0,ABS(ROUND($I$64*C71%,3)))</f>
        <v>#DIV/0!</v>
      </c>
      <c r="G71" s="39"/>
      <c r="H71" s="39"/>
      <c r="I71" s="40" t="e">
        <f>E71-F71</f>
        <v>#DIV/0!</v>
      </c>
      <c r="J71" s="204">
        <v>87.6</v>
      </c>
      <c r="K71" s="276"/>
      <c r="L71" s="41" t="e">
        <f>ROUND(I71*$I$66*J71%,2)</f>
        <v>#DIV/0!</v>
      </c>
      <c r="M71"/>
      <c r="N71"/>
      <c r="O71"/>
      <c r="P71"/>
      <c r="Q71"/>
      <c r="R71"/>
    </row>
    <row r="72" spans="1:24">
      <c r="A72" s="444" t="s">
        <v>120</v>
      </c>
      <c r="B72" s="445"/>
      <c r="C72" s="42" t="e">
        <f>ROUND(L16/I52%,4)</f>
        <v>#DIV/0!</v>
      </c>
      <c r="D72" s="42"/>
      <c r="E72" s="43">
        <f>L16</f>
        <v>0</v>
      </c>
      <c r="F72" s="42" t="e">
        <f>IF($I$64&gt;0,0,ABS(ROUND($I$64*C72%,3)))</f>
        <v>#DIV/0!</v>
      </c>
      <c r="G72" s="42"/>
      <c r="H72" s="42"/>
      <c r="I72" s="43" t="e">
        <f>E72-F72</f>
        <v>#DIV/0!</v>
      </c>
      <c r="J72" s="44">
        <v>84</v>
      </c>
      <c r="K72" s="277"/>
      <c r="L72" s="45" t="e">
        <f>ROUND(I72*$I$66*J72%,2)</f>
        <v>#DIV/0!</v>
      </c>
      <c r="M72"/>
      <c r="N72"/>
      <c r="O72"/>
      <c r="P72"/>
      <c r="Q72"/>
      <c r="R72"/>
    </row>
    <row r="73" spans="1:24">
      <c r="A73" s="183"/>
      <c r="B73" s="182"/>
      <c r="C73" s="25"/>
      <c r="D73" s="25"/>
      <c r="E73" s="190"/>
      <c r="F73" s="191" t="s">
        <v>102</v>
      </c>
      <c r="G73" s="191"/>
      <c r="H73" s="191"/>
      <c r="I73" s="192"/>
      <c r="J73" s="193"/>
      <c r="K73" s="278"/>
      <c r="L73" s="194">
        <f>I40*I66*3</f>
        <v>0</v>
      </c>
      <c r="M73"/>
      <c r="N73"/>
      <c r="O73"/>
      <c r="P73"/>
      <c r="Q73"/>
      <c r="R73"/>
    </row>
    <row r="74" spans="1:24">
      <c r="A74" s="28"/>
      <c r="B74" s="25"/>
      <c r="C74" s="25"/>
      <c r="D74" s="25"/>
      <c r="E74" s="25"/>
      <c r="F74" s="425" t="str">
        <f>IF(I64&lt;0,"","Zuschuss Erzieher im Monat")</f>
        <v>Zuschuss Erzieher im Monat</v>
      </c>
      <c r="G74" s="425"/>
      <c r="H74" s="425"/>
      <c r="I74" s="425"/>
      <c r="J74" s="425"/>
      <c r="K74" s="249"/>
      <c r="L74" s="46" t="e">
        <f>SUM(L70:L72)</f>
        <v>#DIV/0!</v>
      </c>
      <c r="M74"/>
      <c r="N74"/>
      <c r="O74"/>
      <c r="P74"/>
      <c r="Q74"/>
      <c r="R74"/>
    </row>
    <row r="75" spans="1:24">
      <c r="A75" s="28"/>
      <c r="B75" s="25"/>
      <c r="C75" s="25"/>
      <c r="D75" s="25"/>
      <c r="E75" s="25"/>
      <c r="F75" s="425" t="str">
        <f>IF(I64&lt;0,"","Zuschuss Erzieher Quartal")</f>
        <v>Zuschuss Erzieher Quartal</v>
      </c>
      <c r="G75" s="425"/>
      <c r="H75" s="425"/>
      <c r="I75" s="425"/>
      <c r="J75" s="425"/>
      <c r="K75" s="249"/>
      <c r="L75" s="194" t="e">
        <f>L74*3</f>
        <v>#DIV/0!</v>
      </c>
      <c r="M75"/>
      <c r="N75"/>
      <c r="O75"/>
      <c r="P75"/>
      <c r="Q75"/>
      <c r="R75"/>
    </row>
    <row r="76" spans="1:24">
      <c r="A76" s="28"/>
      <c r="B76" s="25"/>
      <c r="C76" s="25"/>
      <c r="D76" s="25"/>
      <c r="E76" s="25"/>
      <c r="F76" s="425" t="s">
        <v>100</v>
      </c>
      <c r="G76" s="425"/>
      <c r="H76" s="425"/>
      <c r="I76" s="425"/>
      <c r="J76" s="425"/>
      <c r="K76" s="249"/>
      <c r="L76" s="194">
        <f>I42*I67*3</f>
        <v>980.34187499999996</v>
      </c>
      <c r="M76"/>
      <c r="N76"/>
      <c r="O76"/>
      <c r="P76"/>
      <c r="Q76"/>
      <c r="R76"/>
    </row>
    <row r="77" spans="1:24" ht="13.5" thickBot="1">
      <c r="A77" s="28"/>
      <c r="B77" s="25"/>
      <c r="C77" s="25"/>
      <c r="D77" s="25"/>
      <c r="E77" s="25"/>
      <c r="F77" s="24" t="str">
        <f>IF(I64&lt;0,"","Gesamtzuschuss Leiter + Erzieher + Asyl-Kd.")</f>
        <v>Gesamtzuschuss Leiter + Erzieher + Asyl-Kd.</v>
      </c>
      <c r="G77" s="24"/>
      <c r="H77" s="24"/>
      <c r="I77" s="24"/>
      <c r="J77" s="24"/>
      <c r="K77" s="24"/>
      <c r="L77" s="47" t="e">
        <f>L75+I60+L73+L76</f>
        <v>#DIV/0!</v>
      </c>
      <c r="M77"/>
      <c r="N77"/>
      <c r="O77"/>
      <c r="P77"/>
      <c r="Q77"/>
      <c r="R77"/>
    </row>
    <row r="78" spans="1:24" ht="14.25" thickTop="1" thickBot="1">
      <c r="A78" s="57" t="str">
        <f>IF(I64&lt;0,"","Bemerkung: Auf Grund von Rundungen können geringe Abweichungen zur maschinellen Berechnung auftreten!")</f>
        <v>Bemerkung: Auf Grund von Rundungen können geringe Abweichungen zur maschinellen Berechnung auftreten!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  <c r="V78" s="203"/>
      <c r="W78" s="203"/>
      <c r="X78" s="203"/>
    </row>
    <row r="79" spans="1:24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24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V80" s="201"/>
      <c r="W80" s="202"/>
      <c r="X80" s="201"/>
    </row>
    <row r="81" spans="1:24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V81" s="201"/>
      <c r="W81" s="201"/>
      <c r="X81" s="201"/>
    </row>
    <row r="82" spans="1:24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V82" s="201"/>
      <c r="W82" s="201"/>
      <c r="X82" s="201"/>
    </row>
    <row r="83" spans="1:24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V83" s="201"/>
      <c r="W83" s="201"/>
      <c r="X83" s="201"/>
    </row>
    <row r="84" spans="1:2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24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24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24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24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24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24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24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24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4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24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4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sheetProtection password="CA75" sheet="1" objects="1" scenarios="1"/>
  <mergeCells count="30">
    <mergeCell ref="A25:C25"/>
    <mergeCell ref="F74:J74"/>
    <mergeCell ref="A12:B12"/>
    <mergeCell ref="A14:B14"/>
    <mergeCell ref="A13:B13"/>
    <mergeCell ref="A16:B16"/>
    <mergeCell ref="A18:B18"/>
    <mergeCell ref="A19:B19"/>
    <mergeCell ref="A21:B21"/>
    <mergeCell ref="F76:J76"/>
    <mergeCell ref="E68:L68"/>
    <mergeCell ref="A1:L1"/>
    <mergeCell ref="B3:I3"/>
    <mergeCell ref="B5:F5"/>
    <mergeCell ref="A7:B9"/>
    <mergeCell ref="E7:E9"/>
    <mergeCell ref="I7:I9"/>
    <mergeCell ref="L7:L9"/>
    <mergeCell ref="I5:L5"/>
    <mergeCell ref="F75:J75"/>
    <mergeCell ref="A70:B70"/>
    <mergeCell ref="A71:B71"/>
    <mergeCell ref="A72:B72"/>
    <mergeCell ref="A11:B11"/>
    <mergeCell ref="A22:B22"/>
    <mergeCell ref="D7:D9"/>
    <mergeCell ref="H7:H9"/>
    <mergeCell ref="K7:K9"/>
    <mergeCell ref="A15:B15"/>
    <mergeCell ref="A20:B20"/>
  </mergeCells>
  <phoneticPr fontId="2" type="noConversion"/>
  <conditionalFormatting sqref="I56">
    <cfRule type="expression" priority="1" stopIfTrue="1">
      <formula>$O$56=1</formula>
    </cfRule>
    <cfRule type="expression" priority="2" stopIfTrue="1">
      <formula>$O$56=2</formula>
    </cfRule>
    <cfRule type="expression" dxfId="0" priority="3" stopIfTrue="1">
      <formula>$O$56=3</formula>
    </cfRule>
  </conditionalFormatting>
  <printOptions horizontalCentered="1"/>
  <pageMargins left="0.78740157480314965" right="0" top="0.78740157480314965" bottom="0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Quartale I-IV</vt:lpstr>
      <vt:lpstr>Antrag Pauschale</vt:lpstr>
      <vt:lpstr>Testberechnung</vt:lpstr>
      <vt:lpstr>'Quartale I-IV'!Druckbereich</vt:lpstr>
    </vt:vector>
  </TitlesOfParts>
  <Company>Landkreis Potsdam-Mittelmark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Melanie Petznick</cp:lastModifiedBy>
  <cp:lastPrinted>2021-02-16T07:41:05Z</cp:lastPrinted>
  <dcterms:created xsi:type="dcterms:W3CDTF">2010-04-19T07:11:11Z</dcterms:created>
  <dcterms:modified xsi:type="dcterms:W3CDTF">2021-11-11T06:57:51Z</dcterms:modified>
</cp:coreProperties>
</file>