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120"/>
  </bookViews>
  <sheets>
    <sheet name="Quartale I-IV" sheetId="3" r:id="rId1"/>
    <sheet name="Testberechnung" sheetId="4" r:id="rId2"/>
  </sheets>
  <definedNames>
    <definedName name="_xlnm.Print_Area" localSheetId="0">'Quartale I-IV'!$B$2:$K$83</definedName>
  </definedNames>
  <calcPr calcId="145621"/>
</workbook>
</file>

<file path=xl/calcChain.xml><?xml version="1.0" encoding="utf-8"?>
<calcChain xmlns="http://schemas.openxmlformats.org/spreadsheetml/2006/main">
  <c r="G60" i="4" l="1"/>
  <c r="G62" i="4"/>
  <c r="I74" i="4"/>
  <c r="G26" i="4"/>
  <c r="T13" i="3"/>
  <c r="B2" i="3"/>
  <c r="I3" i="4" l="1"/>
  <c r="B5" i="4"/>
  <c r="B3" i="4"/>
  <c r="G18" i="4" l="1"/>
  <c r="G17" i="4"/>
  <c r="G14" i="4"/>
  <c r="F18" i="4"/>
  <c r="F17" i="4"/>
  <c r="F19" i="4" s="1"/>
  <c r="F14" i="4"/>
  <c r="F13" i="4"/>
  <c r="F15" i="4" s="1"/>
  <c r="F20" i="4" s="1"/>
  <c r="F12" i="4"/>
  <c r="F11" i="4"/>
  <c r="H39" i="3" l="1"/>
  <c r="H32" i="3"/>
  <c r="H29" i="3"/>
  <c r="H21" i="3"/>
  <c r="G13" i="4" s="1"/>
  <c r="H20" i="3"/>
  <c r="G12" i="4" s="1"/>
  <c r="H12" i="3"/>
  <c r="G11" i="4" s="1"/>
  <c r="G46" i="3" l="1"/>
  <c r="G30" i="3"/>
  <c r="E20" i="3" l="1"/>
  <c r="G40" i="4"/>
  <c r="E39" i="3"/>
  <c r="E32" i="3"/>
  <c r="E21" i="3"/>
  <c r="E12" i="3"/>
  <c r="G46" i="4" l="1"/>
  <c r="G44" i="4"/>
  <c r="A46" i="4"/>
  <c r="A44" i="4"/>
  <c r="E30" i="4"/>
  <c r="A30" i="4"/>
  <c r="A28" i="4"/>
  <c r="G28" i="4"/>
  <c r="G64" i="4"/>
  <c r="J53" i="3"/>
  <c r="J54" i="3"/>
  <c r="G30" i="4" s="1"/>
  <c r="C17" i="4" l="1"/>
  <c r="C14" i="4"/>
  <c r="C12" i="4"/>
  <c r="C11" i="4"/>
  <c r="T12" i="3" l="1"/>
  <c r="T11" i="3" l="1"/>
  <c r="T10" i="3"/>
  <c r="T9" i="3"/>
  <c r="T7" i="3"/>
  <c r="P28" i="3" l="1"/>
  <c r="B75" i="3" s="1"/>
  <c r="J30" i="3"/>
  <c r="F30" i="3"/>
  <c r="D30" i="3"/>
  <c r="D11" i="4" l="1"/>
  <c r="D18" i="4"/>
  <c r="D17" i="4"/>
  <c r="D13" i="4"/>
  <c r="E29" i="3"/>
  <c r="C18" i="4"/>
  <c r="H14" i="4" l="1"/>
  <c r="H12" i="4"/>
  <c r="E14" i="4"/>
  <c r="E12" i="4"/>
  <c r="D14" i="4"/>
  <c r="D12" i="4"/>
  <c r="C13" i="4"/>
  <c r="C15" i="4" l="1"/>
  <c r="D46" i="3"/>
  <c r="K29" i="3" l="1"/>
  <c r="I14" i="4" s="1"/>
  <c r="K20" i="3"/>
  <c r="I12" i="4" l="1"/>
  <c r="J58" i="3"/>
  <c r="G38" i="4" s="1"/>
  <c r="I71" i="4" s="1"/>
  <c r="O6" i="3"/>
  <c r="E28" i="4"/>
  <c r="G32" i="4"/>
  <c r="G34" i="4"/>
  <c r="E17" i="4"/>
  <c r="E18" i="4"/>
  <c r="H17" i="4"/>
  <c r="H18" i="4"/>
  <c r="G36" i="4"/>
  <c r="G5" i="4"/>
  <c r="E11" i="4"/>
  <c r="E13" i="4"/>
  <c r="H11" i="4"/>
  <c r="H13" i="4"/>
  <c r="G56" i="4"/>
  <c r="O70" i="3"/>
  <c r="L54" i="4" s="1"/>
  <c r="O72" i="3"/>
  <c r="M54" i="4" s="1"/>
  <c r="N54" i="4"/>
  <c r="G22" i="4"/>
  <c r="F46" i="3"/>
  <c r="J46" i="3"/>
  <c r="J48" i="3" s="1"/>
  <c r="K12" i="3"/>
  <c r="K21" i="3"/>
  <c r="I13" i="4" s="1"/>
  <c r="K32" i="3"/>
  <c r="K39" i="3"/>
  <c r="I18" i="4" s="1"/>
  <c r="B74" i="3"/>
  <c r="I17" i="4" l="1"/>
  <c r="I19" i="4" s="1"/>
  <c r="J60" i="3"/>
  <c r="J64" i="3" s="1"/>
  <c r="G48" i="4" s="1"/>
  <c r="I11" i="4"/>
  <c r="I15" i="4" s="1"/>
  <c r="J66" i="3"/>
  <c r="J68" i="3" s="1"/>
  <c r="H15" i="4"/>
  <c r="E15" i="4"/>
  <c r="D15" i="4"/>
  <c r="G15" i="4"/>
  <c r="D19" i="4"/>
  <c r="G19" i="4"/>
  <c r="D54" i="4"/>
  <c r="H19" i="4"/>
  <c r="C19" i="4"/>
  <c r="E19" i="4"/>
  <c r="G24" i="4" l="1"/>
  <c r="G50" i="4"/>
  <c r="G52" i="4" s="1"/>
  <c r="H20" i="4"/>
  <c r="C20" i="4"/>
  <c r="G42" i="4"/>
  <c r="I51" i="3"/>
  <c r="E20" i="4"/>
  <c r="G23" i="4" l="1"/>
  <c r="H23" i="4" s="1"/>
  <c r="G58" i="4"/>
  <c r="G54" i="4"/>
  <c r="H69" i="4" s="1"/>
  <c r="H68" i="4" l="1"/>
  <c r="C69" i="4"/>
  <c r="E75" i="4"/>
  <c r="A76" i="4"/>
  <c r="D67" i="4"/>
  <c r="E67" i="4"/>
  <c r="A66" i="4"/>
  <c r="C68" i="4"/>
  <c r="D70" i="4"/>
  <c r="C70" i="4"/>
  <c r="E70" i="4" s="1"/>
  <c r="A68" i="4"/>
  <c r="I67" i="4"/>
  <c r="G67" i="4"/>
  <c r="E68" i="4"/>
  <c r="C67" i="4"/>
  <c r="D69" i="4"/>
  <c r="E72" i="4"/>
  <c r="E69" i="4"/>
  <c r="E73" i="4"/>
  <c r="A70" i="4"/>
  <c r="A69" i="4"/>
  <c r="H67" i="4"/>
  <c r="A67" i="4"/>
  <c r="D68" i="4"/>
  <c r="H70" i="4"/>
  <c r="G68" i="4" l="1"/>
  <c r="I68" i="4" s="1"/>
  <c r="G69" i="4"/>
  <c r="I69" i="4" s="1"/>
  <c r="G70" i="4"/>
  <c r="I70" i="4" s="1"/>
  <c r="I72" i="4" l="1"/>
  <c r="I73" i="4" s="1"/>
  <c r="I75" i="4" s="1"/>
</calcChain>
</file>

<file path=xl/sharedStrings.xml><?xml version="1.0" encoding="utf-8"?>
<sst xmlns="http://schemas.openxmlformats.org/spreadsheetml/2006/main" count="158" uniqueCount="117">
  <si>
    <t>Krippe</t>
  </si>
  <si>
    <t>Kiga</t>
  </si>
  <si>
    <t>Hort</t>
  </si>
  <si>
    <t>Betreuungszeit</t>
  </si>
  <si>
    <t>Plätze</t>
  </si>
  <si>
    <t xml:space="preserve">davon aus: *)  </t>
  </si>
  <si>
    <t>gesamt LK PM</t>
  </si>
  <si>
    <t xml:space="preserve">davon aus: **)  </t>
  </si>
  <si>
    <t>davon aus: **)</t>
  </si>
  <si>
    <t>Antragsteller:                    Datum, Stempel, Unterschrift</t>
  </si>
  <si>
    <t>**) die anderen örtlichen Träger der öffentlichen Jugendhilfe sind namentlich zu benennen</t>
  </si>
  <si>
    <t>vertr. vergeb.</t>
  </si>
  <si>
    <t>*)   die Ämter, amtsfreien Gemeinden oder Städte im LK PM sind namentlich zu benennen</t>
  </si>
  <si>
    <t>bis 6 Stunden LK PM</t>
  </si>
  <si>
    <t>über  6 Stunden LK PM</t>
  </si>
  <si>
    <t>bis 6 Stunden a. ört. Träger</t>
  </si>
  <si>
    <t>über 6 Stunden a. ört. Träger</t>
  </si>
  <si>
    <t>Stellen-Ist päd. Personal</t>
  </si>
  <si>
    <t>Kita:</t>
  </si>
  <si>
    <t>Träger:</t>
  </si>
  <si>
    <t>Teltow</t>
  </si>
  <si>
    <t>Beelitz</t>
  </si>
  <si>
    <t>Kleinmachnow</t>
  </si>
  <si>
    <t>Nuthetal</t>
  </si>
  <si>
    <t>Stahnsdorf</t>
  </si>
  <si>
    <t>Michendorf</t>
  </si>
  <si>
    <t>Schwielowsee</t>
  </si>
  <si>
    <t>Seddiner See</t>
  </si>
  <si>
    <t>Werder/ Havel</t>
  </si>
  <si>
    <t>Amt Beetzsee</t>
  </si>
  <si>
    <t>Groß Kreutz/ Havel</t>
  </si>
  <si>
    <t>Kloster Lehnin</t>
  </si>
  <si>
    <t>Amt Wusterwitz</t>
  </si>
  <si>
    <t>Amt Ziesar</t>
  </si>
  <si>
    <t>Bad Belzig</t>
  </si>
  <si>
    <t>Amt Brück</t>
  </si>
  <si>
    <t>Amt Niemegk</t>
  </si>
  <si>
    <t>Treuenbrietzen</t>
  </si>
  <si>
    <t>Wiesenburg/ Mark</t>
  </si>
  <si>
    <t>bis 4 Stunden
a. ört. Träger</t>
  </si>
  <si>
    <t>über 4 Stunden
a. ört. Träger</t>
  </si>
  <si>
    <t>Potsdam</t>
  </si>
  <si>
    <t>Berlin</t>
  </si>
  <si>
    <t>Brandenburg/ Havel</t>
  </si>
  <si>
    <t>LK Teltow-Fläming</t>
  </si>
  <si>
    <t>LK Havelland</t>
  </si>
  <si>
    <t>Sachsen-Anhalt</t>
  </si>
  <si>
    <t>andere</t>
  </si>
  <si>
    <t>ja</t>
  </si>
  <si>
    <t>nein</t>
  </si>
  <si>
    <t>gesamt a. örtl. Träger</t>
  </si>
  <si>
    <t>abzügl. Stellen zur Sprachstandsförderung</t>
  </si>
  <si>
    <t xml:space="preserve">  Kita-Nr.:</t>
  </si>
  <si>
    <t>Stellen-Soll</t>
  </si>
  <si>
    <t>Gesamt-Stellen-Soll LK PM</t>
  </si>
  <si>
    <t>Bereinigtes Stellen-Ist zur Berechnung des n.p.P.</t>
  </si>
  <si>
    <t>abzügl. Gesamt-Stellen-Soll andere örtl. Träger</t>
  </si>
  <si>
    <t>pädagogischer Leitungsanteil</t>
  </si>
  <si>
    <t>Wird ein organisatorischer Leitungsanteil gewährt?</t>
  </si>
  <si>
    <t>bis 4 Stunden             LK PM</t>
  </si>
  <si>
    <t>über 4 Stunden              LK PM</t>
  </si>
  <si>
    <t>Stellen Soll
KK</t>
  </si>
  <si>
    <t>Stellen Soll
KG</t>
  </si>
  <si>
    <t>Stellen Soll
Hort</t>
  </si>
  <si>
    <t>Kinder, die durch LK PL finanziert werden</t>
  </si>
  <si>
    <t>bis 6 Stunden/ 4 Stunden</t>
  </si>
  <si>
    <t>über  6 Stunden/ 4 Stunden</t>
  </si>
  <si>
    <t>Kinder anderer örtlicher Träger</t>
  </si>
  <si>
    <t>Kinder Gesamt</t>
  </si>
  <si>
    <t>Platzkapazität</t>
  </si>
  <si>
    <t>Betreute Kinder gesamt</t>
  </si>
  <si>
    <t>Stellen Ist gem. § 9 KitaPersV</t>
  </si>
  <si>
    <t>Stellen Sprachstandsförderung</t>
  </si>
  <si>
    <t>Stellen f. Kd. And. Örtl. Träger der öffentl. Jugendhilfe</t>
  </si>
  <si>
    <t>Bereinigtes Stellen Ist</t>
  </si>
  <si>
    <t>errechnetes Stellen Soll, das der LK finanzieren könnte</t>
  </si>
  <si>
    <t>organisatorischer Leitungsanteil</t>
  </si>
  <si>
    <t>Durchschnittssatz für Leitungsanteil</t>
  </si>
  <si>
    <t>bereinigtes Stellen Ist um den Leitungsanteil</t>
  </si>
  <si>
    <t>Differenz</t>
  </si>
  <si>
    <t>LA j/n 1=j</t>
  </si>
  <si>
    <t>pLA=oLA 1=j</t>
  </si>
  <si>
    <t>abw orgLA</t>
  </si>
  <si>
    <t>abzügl. Stellen nach §§ 27 u. 35a SGB VIII und §§ 53 u. 54 SGB XII</t>
  </si>
  <si>
    <t xml:space="preserve">Kita-Nr.: </t>
  </si>
  <si>
    <t>davon von and. örtl. Trägern</t>
  </si>
  <si>
    <r>
      <t xml:space="preserve">Gesamtkinderzahl </t>
    </r>
    <r>
      <rPr>
        <sz val="10"/>
        <rFont val="Arial"/>
        <family val="2"/>
      </rPr>
      <t>(Summe gemeldete Kinder):</t>
    </r>
  </si>
  <si>
    <r>
      <t xml:space="preserve">Kapazität der Einrichtung </t>
    </r>
    <r>
      <rPr>
        <sz val="10"/>
        <rFont val="Arial"/>
        <family val="2"/>
      </rPr>
      <t>(gemäß Betriebserlaubnis):</t>
    </r>
  </si>
  <si>
    <t>Jahr:</t>
  </si>
  <si>
    <t>KitaG BRB</t>
  </si>
  <si>
    <t>abzügl. Asyl-Kd. aus Übergangswohnheimen</t>
  </si>
  <si>
    <t>abzügl. "Konsultationsstunden" § 10 (2) - § 10 (4) KitaPersV (Gutschein)</t>
  </si>
  <si>
    <t>Konsultationsstunden § 10 (2) - § 10 (4) KitaPersV (Gutschein)</t>
  </si>
  <si>
    <t>davon Kinder von Asyl.</t>
  </si>
  <si>
    <t>davon Asyl-Kd.</t>
  </si>
  <si>
    <t>Leitungsanteil 85% Zuschuss</t>
  </si>
  <si>
    <t>Zuschuss für Leiter im Quartal (85%)</t>
  </si>
  <si>
    <t>zusätzl. Stellen-Ist päd. Personal § 10 Abs. 2 KitaPersV</t>
  </si>
  <si>
    <t>zusätzl. Stellen-Ist päd. Personal § 10 Abs. 3 und 4 KitaPersV</t>
  </si>
  <si>
    <t>abzügl. Stellen zum Landesprogramm "Kiez-Kita"</t>
  </si>
  <si>
    <t>abzügl. Stellen für Projekt "Inklusive Kita" des Landkreises</t>
  </si>
  <si>
    <t>Durchschnittssatz:</t>
  </si>
  <si>
    <t>Durchschnittssatz</t>
  </si>
  <si>
    <t>davon Stellen für den geförderten Leitungsanteil 2,5 h pro Woche</t>
  </si>
  <si>
    <t>geförderter Leitungsanteil 2,5 h (Quartal)</t>
  </si>
  <si>
    <t>zusätzl. pädagogischer Leitungsanteil 100%</t>
  </si>
  <si>
    <t>Zuschuss Asyl-Kd. (Quartal)</t>
  </si>
  <si>
    <t>Kiga für Kinder ab 3 Jahre bis Vorschule</t>
  </si>
  <si>
    <t>Kiga letztes Jahr vor Einschul-ung***</t>
  </si>
  <si>
    <t xml:space="preserve"> </t>
  </si>
  <si>
    <t>Kiga letztes Jahr vor Einschulung</t>
  </si>
  <si>
    <t>***) geborene Kinder zwischen 01.10.2012 bis 30.09.2013 und Schulrücksteller</t>
  </si>
  <si>
    <t>Rechtsstand: 01.08.2018</t>
  </si>
  <si>
    <t>Anzahl Schulrücksteller neu (davon aus Spalte 5 , informativ)</t>
  </si>
  <si>
    <t>Stichtag: 01.12.2018 (I. Quartal 2019)</t>
  </si>
  <si>
    <r>
      <t xml:space="preserve">Berechnung der voraussichtlichen Personalkostenzuschüsse zum notwendigen pädagogischen Personal - unter Berücksichtigung der Rechnungslegung an andere örtliche Träger der öffentlichen Jugendhilfe durch den Träger -  
für Kinder die gemäß §§ 1 und 16 KitaG betreut werden. 
</t>
    </r>
    <r>
      <rPr>
        <sz val="10"/>
        <rFont val="Frutiger 57Cn"/>
      </rPr>
      <t>Rechtsstand: 01.08.2018</t>
    </r>
  </si>
  <si>
    <t>Dateiversion: 23.10.2018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</si>
</sst>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0.000"/>
    <numFmt numFmtId="166" formatCode="#,##0.00\ &quot;€&quot;"/>
    <numFmt numFmtId="167" formatCode="#,##0.000"/>
    <numFmt numFmtId="168" formatCode="_-* #,##0.00\ &quot;€&quot;_-;\-* #,##0.00\ &quot;€&quot;_-;_-* &quot;-&quot;???\ &quot;€&quot;_-;_-@_-"/>
    <numFmt numFmtId="169" formatCode="0.0"/>
    <numFmt numFmtId="170" formatCode="0.0000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rutiger 57Cn"/>
    </font>
    <font>
      <sz val="10"/>
      <name val="Frutiger 57Cn"/>
    </font>
    <font>
      <sz val="9"/>
      <name val="Frutiger 57Cn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31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0" borderId="2" xfId="0" applyFont="1" applyBorder="1" applyProtection="1"/>
    <xf numFmtId="0" fontId="5" fillId="0" borderId="0" xfId="0" applyFont="1" applyProtection="1"/>
    <xf numFmtId="0" fontId="4" fillId="0" borderId="3" xfId="0" applyFont="1" applyBorder="1" applyProtection="1"/>
    <xf numFmtId="0" fontId="4" fillId="0" borderId="0" xfId="0" applyFont="1" applyBorder="1" applyProtection="1"/>
    <xf numFmtId="0" fontId="4" fillId="0" borderId="4" xfId="0" applyFont="1" applyBorder="1" applyProtection="1"/>
    <xf numFmtId="0" fontId="3" fillId="0" borderId="3" xfId="0" applyFont="1" applyBorder="1" applyAlignme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167" fontId="6" fillId="0" borderId="0" xfId="0" applyNumberFormat="1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1" fillId="0" borderId="0" xfId="0" applyFont="1" applyProtection="1"/>
    <xf numFmtId="0" fontId="0" fillId="0" borderId="7" xfId="0" applyBorder="1" applyProtection="1"/>
    <xf numFmtId="165" fontId="3" fillId="0" borderId="30" xfId="2" applyNumberFormat="1" applyFont="1" applyFill="1" applyBorder="1" applyAlignment="1" applyProtection="1">
      <alignment horizontal="left"/>
    </xf>
    <xf numFmtId="165" fontId="3" fillId="0" borderId="31" xfId="2" applyNumberFormat="1" applyFont="1" applyFill="1" applyBorder="1" applyAlignment="1" applyProtection="1">
      <alignment horizontal="left"/>
    </xf>
    <xf numFmtId="3" fontId="1" fillId="0" borderId="31" xfId="0" applyNumberFormat="1" applyFont="1" applyBorder="1" applyProtection="1"/>
    <xf numFmtId="0" fontId="1" fillId="0" borderId="31" xfId="0" applyFont="1" applyBorder="1" applyProtection="1"/>
    <xf numFmtId="0" fontId="1" fillId="0" borderId="32" xfId="0" applyFont="1" applyBorder="1" applyProtection="1"/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4" xfId="0" applyFont="1" applyBorder="1" applyProtection="1"/>
    <xf numFmtId="0" fontId="7" fillId="0" borderId="0" xfId="0" applyFont="1" applyBorder="1" applyProtection="1"/>
    <xf numFmtId="0" fontId="1" fillId="0" borderId="3" xfId="0" applyFont="1" applyBorder="1" applyProtection="1"/>
    <xf numFmtId="165" fontId="1" fillId="0" borderId="0" xfId="0" applyNumberFormat="1" applyFont="1" applyFill="1" applyBorder="1" applyProtection="1"/>
    <xf numFmtId="0" fontId="1" fillId="0" borderId="33" xfId="0" applyFont="1" applyBorder="1" applyProtection="1"/>
    <xf numFmtId="0" fontId="1" fillId="0" borderId="34" xfId="0" applyFont="1" applyBorder="1" applyProtection="1"/>
    <xf numFmtId="0" fontId="1" fillId="0" borderId="34" xfId="0" applyFont="1" applyBorder="1" applyAlignment="1" applyProtection="1">
      <alignment horizontal="center" wrapText="1"/>
    </xf>
    <xf numFmtId="0" fontId="1" fillId="0" borderId="34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35" xfId="0" applyFont="1" applyBorder="1" applyProtection="1"/>
    <xf numFmtId="167" fontId="1" fillId="0" borderId="35" xfId="0" applyNumberFormat="1" applyFont="1" applyBorder="1" applyProtection="1"/>
    <xf numFmtId="169" fontId="1" fillId="0" borderId="35" xfId="0" applyNumberFormat="1" applyFont="1" applyBorder="1" applyProtection="1"/>
    <xf numFmtId="164" fontId="1" fillId="0" borderId="36" xfId="1" applyFont="1" applyBorder="1" applyProtection="1"/>
    <xf numFmtId="0" fontId="1" fillId="0" borderId="37" xfId="0" applyFont="1" applyBorder="1" applyProtection="1"/>
    <xf numFmtId="167" fontId="1" fillId="0" borderId="37" xfId="0" applyNumberFormat="1" applyFont="1" applyBorder="1" applyProtection="1"/>
    <xf numFmtId="164" fontId="1" fillId="0" borderId="38" xfId="1" applyFont="1" applyBorder="1" applyProtection="1"/>
    <xf numFmtId="0" fontId="1" fillId="0" borderId="39" xfId="0" applyFont="1" applyBorder="1" applyProtection="1"/>
    <xf numFmtId="167" fontId="1" fillId="0" borderId="39" xfId="0" applyNumberFormat="1" applyFont="1" applyBorder="1" applyProtection="1"/>
    <xf numFmtId="169" fontId="1" fillId="0" borderId="39" xfId="0" applyNumberFormat="1" applyFont="1" applyBorder="1" applyProtection="1"/>
    <xf numFmtId="164" fontId="1" fillId="0" borderId="40" xfId="1" applyFont="1" applyBorder="1" applyProtection="1"/>
    <xf numFmtId="44" fontId="1" fillId="0" borderId="4" xfId="0" applyNumberFormat="1" applyFont="1" applyBorder="1" applyProtection="1"/>
    <xf numFmtId="168" fontId="1" fillId="0" borderId="41" xfId="0" applyNumberFormat="1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0" fillId="0" borderId="0" xfId="0" quotePrefix="1" applyProtection="1"/>
    <xf numFmtId="0" fontId="7" fillId="0" borderId="0" xfId="0" applyFont="1" applyProtection="1"/>
    <xf numFmtId="165" fontId="7" fillId="0" borderId="0" xfId="0" applyNumberFormat="1" applyFont="1" applyProtection="1"/>
    <xf numFmtId="1" fontId="7" fillId="0" borderId="0" xfId="0" applyNumberFormat="1" applyFont="1" applyProtection="1"/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167" fontId="1" fillId="0" borderId="0" xfId="0" applyNumberFormat="1" applyFont="1" applyFill="1" applyBorder="1" applyProtection="1"/>
    <xf numFmtId="0" fontId="7" fillId="0" borderId="5" xfId="0" applyFont="1" applyBorder="1" applyProtection="1"/>
    <xf numFmtId="1" fontId="1" fillId="0" borderId="0" xfId="0" applyNumberFormat="1" applyFont="1" applyFill="1" applyBorder="1" applyProtection="1"/>
    <xf numFmtId="165" fontId="1" fillId="0" borderId="0" xfId="0" quotePrefix="1" applyNumberFormat="1" applyFont="1" applyFill="1" applyBorder="1" applyProtection="1"/>
    <xf numFmtId="164" fontId="1" fillId="0" borderId="0" xfId="1" applyFont="1" applyFill="1" applyBorder="1" applyProtection="1"/>
    <xf numFmtId="0" fontId="6" fillId="0" borderId="0" xfId="0" applyFont="1" applyBorder="1" applyAlignment="1" applyProtection="1">
      <alignment horizontal="right"/>
    </xf>
    <xf numFmtId="0" fontId="6" fillId="0" borderId="42" xfId="0" applyFont="1" applyBorder="1" applyAlignment="1" applyProtection="1">
      <alignment horizontal="left"/>
    </xf>
    <xf numFmtId="0" fontId="9" fillId="0" borderId="0" xfId="0" applyFont="1" applyProtection="1"/>
    <xf numFmtId="0" fontId="10" fillId="0" borderId="3" xfId="0" applyFont="1" applyBorder="1" applyProtection="1"/>
    <xf numFmtId="0" fontId="10" fillId="0" borderId="0" xfId="0" applyFont="1" applyBorder="1" applyProtection="1"/>
    <xf numFmtId="0" fontId="10" fillId="0" borderId="4" xfId="0" applyFont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165" fontId="6" fillId="0" borderId="1" xfId="2" applyNumberFormat="1" applyFont="1" applyFill="1" applyBorder="1" applyAlignment="1" applyProtection="1">
      <alignment horizontal="center"/>
    </xf>
    <xf numFmtId="165" fontId="6" fillId="0" borderId="43" xfId="2" applyNumberFormat="1" applyFont="1" applyFill="1" applyBorder="1" applyAlignment="1" applyProtection="1">
      <alignment horizontal="center"/>
    </xf>
    <xf numFmtId="165" fontId="6" fillId="0" borderId="44" xfId="2" applyNumberFormat="1" applyFont="1" applyFill="1" applyBorder="1" applyAlignment="1" applyProtection="1">
      <alignment horizontal="center"/>
    </xf>
    <xf numFmtId="0" fontId="10" fillId="0" borderId="9" xfId="2" applyFont="1" applyFill="1" applyBorder="1" applyAlignment="1" applyProtection="1">
      <alignment horizontal="center"/>
    </xf>
    <xf numFmtId="0" fontId="6" fillId="0" borderId="9" xfId="2" applyFont="1" applyFill="1" applyBorder="1" applyAlignment="1" applyProtection="1">
      <alignment horizontal="center"/>
    </xf>
    <xf numFmtId="0" fontId="6" fillId="0" borderId="18" xfId="2" applyFont="1" applyFill="1" applyBorder="1" applyAlignment="1" applyProtection="1">
      <alignment horizontal="center"/>
    </xf>
    <xf numFmtId="165" fontId="6" fillId="0" borderId="46" xfId="2" applyNumberFormat="1" applyFont="1" applyFill="1" applyBorder="1" applyAlignment="1" applyProtection="1">
      <alignment horizontal="center"/>
    </xf>
    <xf numFmtId="165" fontId="6" fillId="0" borderId="47" xfId="2" applyNumberFormat="1" applyFont="1" applyFill="1" applyBorder="1" applyAlignment="1" applyProtection="1">
      <alignment horizontal="center"/>
    </xf>
    <xf numFmtId="165" fontId="6" fillId="0" borderId="48" xfId="2" applyNumberFormat="1" applyFont="1" applyFill="1" applyBorder="1" applyAlignment="1" applyProtection="1">
      <alignment horizontal="center"/>
    </xf>
    <xf numFmtId="3" fontId="6" fillId="2" borderId="47" xfId="2" applyNumberFormat="1" applyFont="1" applyFill="1" applyBorder="1" applyAlignment="1" applyProtection="1">
      <alignment horizontal="center"/>
      <protection locked="0"/>
    </xf>
    <xf numFmtId="165" fontId="6" fillId="0" borderId="49" xfId="2" applyNumberFormat="1" applyFont="1" applyFill="1" applyBorder="1" applyAlignment="1" applyProtection="1">
      <alignment horizontal="center" wrapText="1"/>
    </xf>
    <xf numFmtId="3" fontId="6" fillId="2" borderId="46" xfId="2" applyNumberFormat="1" applyFont="1" applyFill="1" applyBorder="1" applyAlignment="1" applyProtection="1">
      <alignment horizontal="center"/>
      <protection locked="0"/>
    </xf>
    <xf numFmtId="165" fontId="10" fillId="0" borderId="50" xfId="2" applyNumberFormat="1" applyFont="1" applyFill="1" applyBorder="1" applyAlignment="1" applyProtection="1">
      <alignment horizontal="left"/>
    </xf>
    <xf numFmtId="3" fontId="6" fillId="0" borderId="50" xfId="2" applyNumberFormat="1" applyFont="1" applyFill="1" applyBorder="1" applyAlignment="1" applyProtection="1">
      <alignment horizontal="left"/>
    </xf>
    <xf numFmtId="3" fontId="6" fillId="0" borderId="51" xfId="2" applyNumberFormat="1" applyFont="1" applyFill="1" applyBorder="1" applyAlignment="1" applyProtection="1">
      <alignment horizontal="left"/>
    </xf>
    <xf numFmtId="3" fontId="6" fillId="0" borderId="24" xfId="2" applyNumberFormat="1" applyFont="1" applyFill="1" applyBorder="1" applyAlignment="1" applyProtection="1">
      <alignment horizontal="left"/>
    </xf>
    <xf numFmtId="3" fontId="6" fillId="3" borderId="34" xfId="2" applyNumberFormat="1" applyFont="1" applyFill="1" applyBorder="1" applyAlignment="1" applyProtection="1">
      <alignment horizontal="center"/>
      <protection locked="0"/>
    </xf>
    <xf numFmtId="165" fontId="6" fillId="3" borderId="34" xfId="2" applyNumberFormat="1" applyFont="1" applyFill="1" applyBorder="1" applyProtection="1">
      <protection locked="0"/>
    </xf>
    <xf numFmtId="3" fontId="6" fillId="3" borderId="52" xfId="2" applyNumberFormat="1" applyFont="1" applyFill="1" applyBorder="1" applyAlignment="1" applyProtection="1">
      <alignment horizontal="center"/>
      <protection locked="0"/>
    </xf>
    <xf numFmtId="3" fontId="6" fillId="3" borderId="19" xfId="2" applyNumberFormat="1" applyFont="1" applyFill="1" applyBorder="1" applyAlignment="1" applyProtection="1">
      <alignment horizontal="center"/>
      <protection locked="0"/>
    </xf>
    <xf numFmtId="3" fontId="6" fillId="3" borderId="53" xfId="2" applyNumberFormat="1" applyFont="1" applyFill="1" applyBorder="1" applyAlignment="1" applyProtection="1">
      <alignment horizontal="center"/>
      <protection locked="0"/>
    </xf>
    <xf numFmtId="3" fontId="6" fillId="2" borderId="49" xfId="2" applyNumberFormat="1" applyFont="1" applyFill="1" applyBorder="1" applyAlignment="1" applyProtection="1">
      <alignment horizontal="center"/>
      <protection locked="0"/>
    </xf>
    <xf numFmtId="3" fontId="6" fillId="2" borderId="54" xfId="2" applyNumberFormat="1" applyFont="1" applyFill="1" applyBorder="1" applyAlignment="1" applyProtection="1">
      <alignment horizontal="center"/>
      <protection locked="0"/>
    </xf>
    <xf numFmtId="3" fontId="6" fillId="3" borderId="55" xfId="2" applyNumberFormat="1" applyFont="1" applyFill="1" applyBorder="1" applyAlignment="1" applyProtection="1">
      <alignment horizontal="center"/>
      <protection locked="0"/>
    </xf>
    <xf numFmtId="165" fontId="6" fillId="3" borderId="55" xfId="2" applyNumberFormat="1" applyFont="1" applyFill="1" applyBorder="1" applyProtection="1">
      <protection locked="0"/>
    </xf>
    <xf numFmtId="3" fontId="6" fillId="3" borderId="56" xfId="2" applyNumberFormat="1" applyFont="1" applyFill="1" applyBorder="1" applyAlignment="1" applyProtection="1">
      <alignment horizontal="center"/>
      <protection locked="0"/>
    </xf>
    <xf numFmtId="3" fontId="6" fillId="0" borderId="49" xfId="2" applyNumberFormat="1" applyFont="1" applyFill="1" applyBorder="1" applyAlignment="1" applyProtection="1">
      <alignment horizontal="center"/>
    </xf>
    <xf numFmtId="3" fontId="6" fillId="0" borderId="54" xfId="2" applyNumberFormat="1" applyFont="1" applyFill="1" applyBorder="1" applyAlignment="1" applyProtection="1">
      <alignment horizontal="center"/>
    </xf>
    <xf numFmtId="3" fontId="6" fillId="0" borderId="29" xfId="2" applyNumberFormat="1" applyFont="1" applyFill="1" applyBorder="1" applyAlignment="1" applyProtection="1">
      <alignment horizontal="center"/>
    </xf>
    <xf numFmtId="165" fontId="6" fillId="0" borderId="27" xfId="2" applyNumberFormat="1" applyFont="1" applyFill="1" applyBorder="1" applyProtection="1"/>
    <xf numFmtId="165" fontId="6" fillId="0" borderId="25" xfId="2" applyNumberFormat="1" applyFont="1" applyFill="1" applyBorder="1" applyProtection="1"/>
    <xf numFmtId="3" fontId="6" fillId="0" borderId="25" xfId="2" applyNumberFormat="1" applyFont="1" applyFill="1" applyBorder="1" applyAlignment="1" applyProtection="1">
      <alignment horizontal="right"/>
    </xf>
    <xf numFmtId="3" fontId="6" fillId="0" borderId="18" xfId="2" applyNumberFormat="1" applyFont="1" applyFill="1" applyBorder="1" applyAlignment="1" applyProtection="1">
      <alignment horizontal="right"/>
    </xf>
    <xf numFmtId="3" fontId="10" fillId="0" borderId="23" xfId="2" applyNumberFormat="1" applyFont="1" applyFill="1" applyBorder="1" applyAlignment="1" applyProtection="1">
      <alignment horizontal="center"/>
    </xf>
    <xf numFmtId="3" fontId="10" fillId="0" borderId="57" xfId="2" applyNumberFormat="1" applyFont="1" applyFill="1" applyBorder="1" applyAlignment="1" applyProtection="1">
      <alignment horizontal="center"/>
    </xf>
    <xf numFmtId="3" fontId="10" fillId="0" borderId="2" xfId="2" applyNumberFormat="1" applyFont="1" applyFill="1" applyBorder="1" applyAlignment="1" applyProtection="1">
      <alignment horizontal="center"/>
    </xf>
    <xf numFmtId="165" fontId="10" fillId="0" borderId="2" xfId="2" applyNumberFormat="1" applyFont="1" applyFill="1" applyBorder="1" applyAlignment="1" applyProtection="1">
      <alignment horizontal="left"/>
    </xf>
    <xf numFmtId="3" fontId="10" fillId="0" borderId="58" xfId="2" applyNumberFormat="1" applyFont="1" applyFill="1" applyBorder="1" applyAlignment="1" applyProtection="1">
      <alignment horizontal="center"/>
    </xf>
    <xf numFmtId="3" fontId="10" fillId="0" borderId="24" xfId="2" applyNumberFormat="1" applyFont="1" applyFill="1" applyBorder="1" applyAlignment="1" applyProtection="1">
      <alignment horizontal="center"/>
    </xf>
    <xf numFmtId="3" fontId="10" fillId="3" borderId="23" xfId="2" applyNumberFormat="1" applyFont="1" applyFill="1" applyBorder="1" applyAlignment="1" applyProtection="1">
      <alignment horizontal="center"/>
      <protection locked="0"/>
    </xf>
    <xf numFmtId="3" fontId="10" fillId="3" borderId="34" xfId="2" applyNumberFormat="1" applyFont="1" applyFill="1" applyBorder="1" applyAlignment="1" applyProtection="1">
      <alignment horizontal="center"/>
      <protection locked="0"/>
    </xf>
    <xf numFmtId="165" fontId="10" fillId="3" borderId="59" xfId="2" quotePrefix="1" applyNumberFormat="1" applyFont="1" applyFill="1" applyBorder="1" applyProtection="1">
      <protection locked="0"/>
    </xf>
    <xf numFmtId="3" fontId="10" fillId="3" borderId="58" xfId="2" applyNumberFormat="1" applyFont="1" applyFill="1" applyBorder="1" applyAlignment="1" applyProtection="1">
      <alignment horizontal="center"/>
      <protection locked="0"/>
    </xf>
    <xf numFmtId="3" fontId="10" fillId="3" borderId="19" xfId="2" applyNumberFormat="1" applyFont="1" applyFill="1" applyBorder="1" applyAlignment="1" applyProtection="1">
      <alignment horizontal="center"/>
      <protection locked="0"/>
    </xf>
    <xf numFmtId="3" fontId="10" fillId="3" borderId="20" xfId="2" applyNumberFormat="1" applyFont="1" applyFill="1" applyBorder="1" applyAlignment="1" applyProtection="1">
      <alignment horizontal="center"/>
      <protection locked="0"/>
    </xf>
    <xf numFmtId="165" fontId="10" fillId="3" borderId="60" xfId="2" quotePrefix="1" applyNumberFormat="1" applyFont="1" applyFill="1" applyBorder="1" applyProtection="1">
      <protection locked="0"/>
    </xf>
    <xf numFmtId="3" fontId="10" fillId="3" borderId="61" xfId="2" applyNumberFormat="1" applyFont="1" applyFill="1" applyBorder="1" applyAlignment="1" applyProtection="1">
      <alignment horizontal="center"/>
      <protection locked="0"/>
    </xf>
    <xf numFmtId="3" fontId="10" fillId="3" borderId="53" xfId="2" applyNumberFormat="1" applyFont="1" applyFill="1" applyBorder="1" applyAlignment="1" applyProtection="1">
      <alignment horizontal="center"/>
      <protection locked="0"/>
    </xf>
    <xf numFmtId="3" fontId="6" fillId="0" borderId="57" xfId="2" applyNumberFormat="1" applyFont="1" applyFill="1" applyBorder="1" applyAlignment="1" applyProtection="1">
      <alignment horizontal="center"/>
    </xf>
    <xf numFmtId="3" fontId="6" fillId="0" borderId="2" xfId="2" applyNumberFormat="1" applyFont="1" applyFill="1" applyBorder="1" applyAlignment="1" applyProtection="1">
      <alignment horizontal="center"/>
    </xf>
    <xf numFmtId="3" fontId="6" fillId="0" borderId="62" xfId="2" applyNumberFormat="1" applyFont="1" applyFill="1" applyBorder="1" applyAlignment="1" applyProtection="1">
      <alignment horizontal="center"/>
    </xf>
    <xf numFmtId="3" fontId="6" fillId="0" borderId="24" xfId="2" applyNumberFormat="1" applyFont="1" applyFill="1" applyBorder="1" applyAlignment="1" applyProtection="1">
      <alignment horizontal="center"/>
    </xf>
    <xf numFmtId="3" fontId="6" fillId="3" borderId="59" xfId="2" applyNumberFormat="1" applyFont="1" applyFill="1" applyBorder="1" applyAlignment="1" applyProtection="1">
      <alignment horizontal="center"/>
      <protection locked="0"/>
    </xf>
    <xf numFmtId="3" fontId="10" fillId="0" borderId="49" xfId="2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" fontId="6" fillId="0" borderId="4" xfId="0" applyNumberFormat="1" applyFont="1" applyFill="1" applyBorder="1" applyAlignment="1" applyProtection="1"/>
    <xf numFmtId="1" fontId="6" fillId="2" borderId="3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/>
    <xf numFmtId="0" fontId="6" fillId="0" borderId="3" xfId="0" applyFont="1" applyBorder="1" applyProtection="1"/>
    <xf numFmtId="0" fontId="6" fillId="0" borderId="0" xfId="0" applyFont="1" applyBorder="1" applyProtection="1"/>
    <xf numFmtId="165" fontId="6" fillId="2" borderId="34" xfId="0" applyNumberFormat="1" applyFont="1" applyFill="1" applyBorder="1" applyAlignment="1" applyProtection="1">
      <alignment horizontal="center"/>
      <protection locked="0"/>
    </xf>
    <xf numFmtId="165" fontId="6" fillId="0" borderId="4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</xf>
    <xf numFmtId="165" fontId="6" fillId="0" borderId="4" xfId="0" applyNumberFormat="1" applyFont="1" applyFill="1" applyBorder="1" applyAlignment="1" applyProtection="1">
      <alignment horizontal="center"/>
      <protection locked="0"/>
    </xf>
    <xf numFmtId="165" fontId="12" fillId="0" borderId="4" xfId="0" applyNumberFormat="1" applyFont="1" applyFill="1" applyBorder="1" applyAlignment="1" applyProtection="1">
      <protection locked="0"/>
    </xf>
    <xf numFmtId="0" fontId="6" fillId="0" borderId="4" xfId="0" applyFont="1" applyBorder="1" applyAlignment="1" applyProtection="1">
      <alignment horizontal="center"/>
    </xf>
    <xf numFmtId="166" fontId="6" fillId="2" borderId="34" xfId="0" applyNumberFormat="1" applyFont="1" applyFill="1" applyBorder="1" applyAlignment="1" applyProtection="1">
      <alignment horizontal="center"/>
      <protection locked="0"/>
    </xf>
    <xf numFmtId="166" fontId="6" fillId="0" borderId="4" xfId="0" applyNumberFormat="1" applyFont="1" applyFill="1" applyBorder="1" applyAlignment="1" applyProtection="1"/>
    <xf numFmtId="0" fontId="6" fillId="0" borderId="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protection locked="0"/>
    </xf>
    <xf numFmtId="167" fontId="6" fillId="4" borderId="47" xfId="2" applyNumberFormat="1" applyFont="1" applyFill="1" applyBorder="1" applyAlignment="1" applyProtection="1">
      <alignment horizontal="center"/>
    </xf>
    <xf numFmtId="167" fontId="6" fillId="4" borderId="49" xfId="2" applyNumberFormat="1" applyFont="1" applyFill="1" applyBorder="1" applyAlignment="1" applyProtection="1">
      <alignment horizontal="center"/>
    </xf>
    <xf numFmtId="167" fontId="6" fillId="4" borderId="29" xfId="2" applyNumberFormat="1" applyFont="1" applyFill="1" applyBorder="1" applyAlignment="1" applyProtection="1">
      <alignment horizontal="center"/>
    </xf>
    <xf numFmtId="1" fontId="6" fillId="4" borderId="34" xfId="0" applyNumberFormat="1" applyFont="1" applyFill="1" applyBorder="1" applyAlignment="1" applyProtection="1">
      <alignment horizontal="center"/>
    </xf>
    <xf numFmtId="165" fontId="6" fillId="4" borderId="34" xfId="0" applyNumberFormat="1" applyFont="1" applyFill="1" applyBorder="1" applyAlignment="1" applyProtection="1">
      <alignment horizontal="center"/>
    </xf>
    <xf numFmtId="165" fontId="6" fillId="5" borderId="34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0" fillId="3" borderId="34" xfId="0" applyFill="1" applyBorder="1" applyProtection="1"/>
    <xf numFmtId="0" fontId="0" fillId="3" borderId="23" xfId="0" applyFill="1" applyBorder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0" fillId="3" borderId="45" xfId="0" applyFill="1" applyBorder="1" applyProtection="1"/>
    <xf numFmtId="0" fontId="0" fillId="3" borderId="9" xfId="0" applyFill="1" applyBorder="1" applyProtection="1"/>
    <xf numFmtId="0" fontId="0" fillId="3" borderId="59" xfId="0" applyFill="1" applyBorder="1" applyProtection="1"/>
    <xf numFmtId="0" fontId="0" fillId="3" borderId="63" xfId="0" applyFill="1" applyBorder="1" applyProtection="1"/>
    <xf numFmtId="0" fontId="0" fillId="3" borderId="23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3" borderId="65" xfId="0" applyFill="1" applyBorder="1" applyProtection="1"/>
    <xf numFmtId="0" fontId="10" fillId="0" borderId="0" xfId="0" applyFont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167" fontId="6" fillId="4" borderId="87" xfId="2" applyNumberFormat="1" applyFont="1" applyFill="1" applyBorder="1" applyAlignment="1" applyProtection="1">
      <alignment horizontal="center"/>
    </xf>
    <xf numFmtId="3" fontId="6" fillId="2" borderId="20" xfId="2" applyNumberFormat="1" applyFont="1" applyFill="1" applyBorder="1" applyAlignment="1" applyProtection="1">
      <alignment horizontal="center"/>
      <protection locked="0"/>
    </xf>
    <xf numFmtId="167" fontId="6" fillId="4" borderId="20" xfId="2" applyNumberFormat="1" applyFont="1" applyFill="1" applyBorder="1" applyAlignment="1" applyProtection="1">
      <alignment horizontal="center"/>
    </xf>
    <xf numFmtId="3" fontId="6" fillId="2" borderId="61" xfId="2" applyNumberFormat="1" applyFont="1" applyFill="1" applyBorder="1" applyAlignment="1" applyProtection="1">
      <alignment horizontal="center"/>
      <protection locked="0"/>
    </xf>
    <xf numFmtId="167" fontId="6" fillId="4" borderId="21" xfId="2" applyNumberFormat="1" applyFont="1" applyFill="1" applyBorder="1" applyAlignment="1" applyProtection="1">
      <alignment horizontal="center"/>
    </xf>
    <xf numFmtId="0" fontId="1" fillId="0" borderId="9" xfId="2" applyFont="1" applyFill="1" applyBorder="1" applyAlignment="1" applyProtection="1">
      <alignment horizontal="center"/>
    </xf>
    <xf numFmtId="165" fontId="6" fillId="0" borderId="10" xfId="2" applyNumberFormat="1" applyFont="1" applyFill="1" applyBorder="1" applyAlignment="1" applyProtection="1">
      <alignment horizontal="center"/>
    </xf>
    <xf numFmtId="0" fontId="6" fillId="0" borderId="11" xfId="2" applyFont="1" applyFill="1" applyBorder="1" applyAlignment="1" applyProtection="1">
      <alignment horizontal="center"/>
    </xf>
    <xf numFmtId="165" fontId="6" fillId="0" borderId="9" xfId="2" applyNumberFormat="1" applyFont="1" applyFill="1" applyBorder="1" applyAlignment="1" applyProtection="1">
      <alignment horizontal="center"/>
    </xf>
    <xf numFmtId="165" fontId="6" fillId="0" borderId="11" xfId="2" applyNumberFormat="1" applyFont="1" applyFill="1" applyBorder="1" applyAlignment="1" applyProtection="1">
      <alignment horizontal="center"/>
    </xf>
    <xf numFmtId="165" fontId="6" fillId="0" borderId="12" xfId="2" applyNumberFormat="1" applyFont="1" applyFill="1" applyBorder="1" applyAlignment="1" applyProtection="1">
      <alignment horizontal="left" vertical="center"/>
    </xf>
    <xf numFmtId="165" fontId="6" fillId="0" borderId="13" xfId="2" applyNumberFormat="1" applyFont="1" applyFill="1" applyBorder="1" applyAlignment="1" applyProtection="1">
      <alignment horizontal="left" vertical="center"/>
    </xf>
    <xf numFmtId="165" fontId="6" fillId="0" borderId="14" xfId="2" applyNumberFormat="1" applyFont="1" applyFill="1" applyBorder="1" applyAlignment="1" applyProtection="1">
      <alignment horizontal="center"/>
    </xf>
    <xf numFmtId="3" fontId="6" fillId="0" borderId="20" xfId="2" applyNumberFormat="1" applyFont="1" applyFill="1" applyBorder="1" applyAlignment="1" applyProtection="1">
      <alignment horizontal="center"/>
    </xf>
    <xf numFmtId="167" fontId="6" fillId="0" borderId="21" xfId="2" applyNumberFormat="1" applyFont="1" applyFill="1" applyBorder="1" applyAlignment="1" applyProtection="1">
      <alignment horizontal="center"/>
    </xf>
    <xf numFmtId="3" fontId="6" fillId="0" borderId="22" xfId="2" applyNumberFormat="1" applyFont="1" applyFill="1" applyBorder="1" applyAlignment="1" applyProtection="1">
      <alignment horizontal="center"/>
    </xf>
    <xf numFmtId="165" fontId="6" fillId="0" borderId="8" xfId="2" applyNumberFormat="1" applyFont="1" applyFill="1" applyBorder="1" applyAlignment="1" applyProtection="1">
      <alignment horizontal="left"/>
    </xf>
    <xf numFmtId="3" fontId="1" fillId="0" borderId="34" xfId="2" applyNumberFormat="1" applyFont="1" applyFill="1" applyBorder="1" applyAlignment="1" applyProtection="1">
      <alignment horizontal="center"/>
    </xf>
    <xf numFmtId="167" fontId="1" fillId="0" borderId="19" xfId="2" applyNumberFormat="1" applyFont="1" applyFill="1" applyBorder="1" applyAlignment="1" applyProtection="1">
      <alignment horizontal="center"/>
    </xf>
    <xf numFmtId="3" fontId="1" fillId="0" borderId="33" xfId="2" applyNumberFormat="1" applyFont="1" applyFill="1" applyBorder="1" applyAlignment="1" applyProtection="1">
      <alignment horizontal="center"/>
    </xf>
    <xf numFmtId="3" fontId="1" fillId="0" borderId="25" xfId="0" applyNumberFormat="1" applyFont="1" applyBorder="1" applyAlignment="1" applyProtection="1">
      <alignment horizontal="center"/>
    </xf>
    <xf numFmtId="0" fontId="1" fillId="0" borderId="26" xfId="0" applyFont="1" applyBorder="1" applyProtection="1"/>
    <xf numFmtId="3" fontId="1" fillId="0" borderId="27" xfId="0" applyNumberFormat="1" applyFont="1" applyBorder="1" applyAlignment="1" applyProtection="1">
      <alignment horizontal="center"/>
    </xf>
    <xf numFmtId="3" fontId="1" fillId="0" borderId="28" xfId="0" applyNumberFormat="1" applyFont="1" applyBorder="1" applyAlignment="1" applyProtection="1">
      <alignment horizontal="center"/>
    </xf>
    <xf numFmtId="0" fontId="1" fillId="0" borderId="29" xfId="0" applyFont="1" applyBorder="1" applyProtection="1"/>
    <xf numFmtId="167" fontId="0" fillId="0" borderId="0" xfId="0" applyNumberFormat="1" applyProtection="1"/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3" fontId="13" fillId="0" borderId="55" xfId="2" applyNumberFormat="1" applyFont="1" applyFill="1" applyBorder="1" applyAlignment="1" applyProtection="1">
      <alignment horizontal="center"/>
    </xf>
    <xf numFmtId="167" fontId="13" fillId="0" borderId="53" xfId="2" applyNumberFormat="1" applyFont="1" applyFill="1" applyBorder="1" applyAlignment="1" applyProtection="1">
      <alignment horizontal="center"/>
    </xf>
    <xf numFmtId="3" fontId="13" fillId="0" borderId="88" xfId="2" applyNumberFormat="1" applyFont="1" applyFill="1" applyBorder="1" applyAlignment="1" applyProtection="1">
      <alignment horizontal="center"/>
    </xf>
    <xf numFmtId="3" fontId="13" fillId="0" borderId="34" xfId="2" applyNumberFormat="1" applyFont="1" applyFill="1" applyBorder="1" applyAlignment="1" applyProtection="1">
      <alignment horizontal="center"/>
    </xf>
    <xf numFmtId="167" fontId="13" fillId="0" borderId="19" xfId="2" applyNumberFormat="1" applyFont="1" applyFill="1" applyBorder="1" applyAlignment="1" applyProtection="1">
      <alignment horizontal="center"/>
    </xf>
    <xf numFmtId="3" fontId="13" fillId="0" borderId="33" xfId="2" applyNumberFormat="1" applyFont="1" applyFill="1" applyBorder="1" applyAlignment="1" applyProtection="1">
      <alignment horizontal="center"/>
    </xf>
    <xf numFmtId="167" fontId="1" fillId="0" borderId="0" xfId="0" applyNumberFormat="1" applyFont="1" applyBorder="1" applyProtection="1"/>
    <xf numFmtId="0" fontId="1" fillId="0" borderId="64" xfId="0" applyFont="1" applyBorder="1" applyProtection="1"/>
    <xf numFmtId="167" fontId="1" fillId="0" borderId="64" xfId="0" applyNumberFormat="1" applyFont="1" applyBorder="1" applyProtection="1"/>
    <xf numFmtId="169" fontId="1" fillId="0" borderId="64" xfId="0" applyNumberFormat="1" applyFont="1" applyBorder="1" applyProtection="1"/>
    <xf numFmtId="44" fontId="6" fillId="0" borderId="4" xfId="0" applyNumberFormat="1" applyFont="1" applyBorder="1" applyProtection="1"/>
    <xf numFmtId="168" fontId="6" fillId="0" borderId="0" xfId="0" applyNumberFormat="1" applyFont="1" applyFill="1" applyBorder="1" applyProtection="1"/>
    <xf numFmtId="0" fontId="0" fillId="3" borderId="52" xfId="0" applyFill="1" applyBorder="1" applyProtection="1"/>
    <xf numFmtId="0" fontId="0" fillId="3" borderId="55" xfId="0" applyFill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1" fillId="0" borderId="3" xfId="0" applyFont="1" applyBorder="1" applyAlignment="1" applyProtection="1">
      <alignment vertical="top"/>
    </xf>
    <xf numFmtId="0" fontId="6" fillId="0" borderId="0" xfId="0" applyFont="1" applyProtection="1"/>
    <xf numFmtId="0" fontId="14" fillId="0" borderId="0" xfId="0" applyFont="1" applyProtection="1"/>
    <xf numFmtId="0" fontId="0" fillId="0" borderId="0" xfId="0" applyAlignment="1" applyProtection="1">
      <alignment horizontal="center"/>
    </xf>
    <xf numFmtId="169" fontId="1" fillId="0" borderId="37" xfId="0" applyNumberFormat="1" applyFont="1" applyBorder="1" applyAlignment="1" applyProtection="1">
      <alignment horizontal="right"/>
    </xf>
    <xf numFmtId="170" fontId="1" fillId="0" borderId="0" xfId="0" applyNumberFormat="1" applyFont="1" applyFill="1" applyBorder="1" applyProtection="1"/>
    <xf numFmtId="0" fontId="14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70" fontId="6" fillId="5" borderId="34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0" fontId="1" fillId="0" borderId="45" xfId="2" applyFont="1" applyFill="1" applyBorder="1" applyAlignment="1" applyProtection="1">
      <alignment horizontal="center"/>
    </xf>
    <xf numFmtId="165" fontId="6" fillId="0" borderId="43" xfId="2" applyNumberFormat="1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165" fontId="6" fillId="0" borderId="83" xfId="2" applyNumberFormat="1" applyFont="1" applyFill="1" applyBorder="1" applyAlignment="1" applyProtection="1">
      <alignment horizontal="center"/>
    </xf>
    <xf numFmtId="3" fontId="1" fillId="0" borderId="65" xfId="2" applyNumberFormat="1" applyFont="1" applyFill="1" applyBorder="1" applyAlignment="1" applyProtection="1">
      <alignment horizontal="center"/>
    </xf>
    <xf numFmtId="3" fontId="13" fillId="0" borderId="65" xfId="2" applyNumberFormat="1" applyFont="1" applyFill="1" applyBorder="1" applyAlignment="1" applyProtection="1">
      <alignment horizontal="center"/>
    </xf>
    <xf numFmtId="3" fontId="13" fillId="0" borderId="64" xfId="2" applyNumberFormat="1" applyFont="1" applyFill="1" applyBorder="1" applyAlignment="1" applyProtection="1">
      <alignment horizontal="center"/>
    </xf>
    <xf numFmtId="3" fontId="6" fillId="0" borderId="60" xfId="2" applyNumberFormat="1" applyFont="1" applyFill="1" applyBorder="1" applyAlignment="1" applyProtection="1">
      <alignment horizontal="center"/>
    </xf>
    <xf numFmtId="0" fontId="1" fillId="0" borderId="17" xfId="0" applyFont="1" applyBorder="1" applyProtection="1"/>
    <xf numFmtId="167" fontId="6" fillId="0" borderId="50" xfId="2" applyNumberFormat="1" applyFont="1" applyFill="1" applyBorder="1" applyAlignment="1" applyProtection="1">
      <alignment horizontal="center"/>
    </xf>
    <xf numFmtId="3" fontId="6" fillId="0" borderId="50" xfId="2" applyNumberFormat="1" applyFont="1" applyFill="1" applyBorder="1" applyAlignment="1" applyProtection="1">
      <alignment horizontal="center"/>
    </xf>
    <xf numFmtId="167" fontId="6" fillId="0" borderId="94" xfId="2" applyNumberFormat="1" applyFont="1" applyFill="1" applyBorder="1" applyAlignment="1" applyProtection="1">
      <alignment horizontal="center"/>
    </xf>
    <xf numFmtId="165" fontId="6" fillId="0" borderId="50" xfId="2" applyNumberFormat="1" applyFont="1" applyFill="1" applyBorder="1" applyAlignment="1" applyProtection="1">
      <alignment horizontal="left"/>
    </xf>
    <xf numFmtId="165" fontId="6" fillId="0" borderId="95" xfId="2" applyNumberFormat="1" applyFont="1" applyFill="1" applyBorder="1" applyAlignment="1" applyProtection="1">
      <alignment horizontal="center"/>
    </xf>
    <xf numFmtId="165" fontId="6" fillId="0" borderId="10" xfId="2" applyNumberFormat="1" applyFont="1" applyFill="1" applyBorder="1" applyAlignment="1" applyProtection="1">
      <alignment horizontal="center" wrapText="1"/>
    </xf>
    <xf numFmtId="0" fontId="15" fillId="0" borderId="0" xfId="0" applyFont="1" applyProtection="1"/>
    <xf numFmtId="0" fontId="10" fillId="0" borderId="0" xfId="0" applyFont="1" applyBorder="1" applyAlignment="1" applyProtection="1"/>
    <xf numFmtId="0" fontId="10" fillId="0" borderId="96" xfId="0" applyFont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  <xf numFmtId="0" fontId="16" fillId="3" borderId="2" xfId="0" applyFont="1" applyFill="1" applyBorder="1" applyProtection="1"/>
    <xf numFmtId="0" fontId="16" fillId="0" borderId="0" xfId="0" applyFont="1" applyProtection="1"/>
    <xf numFmtId="0" fontId="17" fillId="3" borderId="16" xfId="0" applyFont="1" applyFill="1" applyBorder="1" applyProtection="1"/>
    <xf numFmtId="0" fontId="18" fillId="3" borderId="89" xfId="0" applyFont="1" applyFill="1" applyBorder="1" applyAlignment="1" applyProtection="1">
      <alignment horizontal="right"/>
    </xf>
    <xf numFmtId="0" fontId="18" fillId="3" borderId="15" xfId="0" applyFont="1" applyFill="1" applyBorder="1" applyProtection="1"/>
    <xf numFmtId="0" fontId="17" fillId="3" borderId="0" xfId="0" applyFont="1" applyFill="1" applyBorder="1" applyProtection="1"/>
    <xf numFmtId="0" fontId="17" fillId="3" borderId="34" xfId="0" applyFont="1" applyFill="1" applyBorder="1" applyProtection="1"/>
    <xf numFmtId="0" fontId="17" fillId="3" borderId="33" xfId="0" applyFont="1" applyFill="1" applyBorder="1" applyProtection="1"/>
    <xf numFmtId="0" fontId="17" fillId="3" borderId="19" xfId="0" applyFont="1" applyFill="1" applyBorder="1" applyProtection="1"/>
    <xf numFmtId="0" fontId="17" fillId="3" borderId="90" xfId="0" applyFont="1" applyFill="1" applyBorder="1" applyProtection="1"/>
    <xf numFmtId="0" fontId="17" fillId="3" borderId="91" xfId="0" applyFont="1" applyFill="1" applyBorder="1" applyProtection="1"/>
    <xf numFmtId="0" fontId="17" fillId="3" borderId="92" xfId="0" applyFont="1" applyFill="1" applyBorder="1" applyProtection="1"/>
    <xf numFmtId="169" fontId="17" fillId="3" borderId="34" xfId="0" applyNumberFormat="1" applyFont="1" applyFill="1" applyBorder="1" applyProtection="1"/>
    <xf numFmtId="0" fontId="19" fillId="0" borderId="0" xfId="0" applyFont="1" applyAlignment="1" applyProtection="1">
      <alignment horizontal="right"/>
    </xf>
    <xf numFmtId="0" fontId="8" fillId="0" borderId="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4" xfId="0" applyFont="1" applyFill="1" applyBorder="1" applyAlignment="1" applyProtection="1">
      <alignment wrapText="1"/>
    </xf>
    <xf numFmtId="165" fontId="6" fillId="0" borderId="43" xfId="2" applyNumberFormat="1" applyFont="1" applyFill="1" applyBorder="1" applyAlignment="1" applyProtection="1">
      <alignment horizontal="center" vertical="center"/>
    </xf>
    <xf numFmtId="165" fontId="6" fillId="0" borderId="45" xfId="2" applyNumberFormat="1" applyFont="1" applyFill="1" applyBorder="1" applyAlignment="1" applyProtection="1">
      <alignment horizontal="center" vertical="center"/>
    </xf>
    <xf numFmtId="165" fontId="6" fillId="0" borderId="47" xfId="2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65" fontId="6" fillId="3" borderId="67" xfId="2" applyNumberFormat="1" applyFont="1" applyFill="1" applyBorder="1" applyAlignment="1" applyProtection="1">
      <alignment horizontal="left"/>
      <protection locked="0"/>
    </xf>
    <xf numFmtId="165" fontId="6" fillId="3" borderId="68" xfId="2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5" fontId="6" fillId="3" borderId="70" xfId="2" applyNumberFormat="1" applyFont="1" applyFill="1" applyBorder="1" applyAlignment="1" applyProtection="1">
      <alignment horizontal="left"/>
      <protection locked="0"/>
    </xf>
    <xf numFmtId="165" fontId="6" fillId="3" borderId="59" xfId="2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4" xfId="0" applyFont="1" applyFill="1" applyBorder="1" applyAlignment="1" applyProtection="1">
      <alignment horizontal="left" vertical="top"/>
    </xf>
    <xf numFmtId="165" fontId="6" fillId="0" borderId="28" xfId="2" applyNumberFormat="1" applyFont="1" applyFill="1" applyBorder="1" applyAlignment="1" applyProtection="1">
      <alignment horizontal="left"/>
    </xf>
    <xf numFmtId="165" fontId="6" fillId="0" borderId="49" xfId="2" applyNumberFormat="1" applyFont="1" applyFill="1" applyBorder="1" applyAlignment="1" applyProtection="1">
      <alignment horizontal="left"/>
    </xf>
    <xf numFmtId="165" fontId="6" fillId="0" borderId="27" xfId="2" applyNumberFormat="1" applyFont="1" applyFill="1" applyBorder="1" applyAlignment="1" applyProtection="1">
      <alignment horizontal="left"/>
    </xf>
    <xf numFmtId="165" fontId="6" fillId="0" borderId="66" xfId="2" applyNumberFormat="1" applyFont="1" applyFill="1" applyBorder="1" applyAlignment="1" applyProtection="1">
      <alignment horizontal="left"/>
    </xf>
    <xf numFmtId="0" fontId="6" fillId="0" borderId="71" xfId="0" applyNumberFormat="1" applyFont="1" applyFill="1" applyBorder="1" applyAlignment="1" applyProtection="1">
      <alignment wrapText="1"/>
    </xf>
    <xf numFmtId="0" fontId="6" fillId="0" borderId="72" xfId="0" applyNumberFormat="1" applyFont="1" applyFill="1" applyBorder="1" applyAlignment="1" applyProtection="1">
      <alignment wrapText="1"/>
    </xf>
    <xf numFmtId="0" fontId="10" fillId="0" borderId="72" xfId="0" applyFont="1" applyFill="1" applyBorder="1" applyAlignment="1" applyProtection="1">
      <alignment wrapText="1"/>
    </xf>
    <xf numFmtId="0" fontId="10" fillId="0" borderId="73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165" fontId="10" fillId="0" borderId="69" xfId="2" applyNumberFormat="1" applyFont="1" applyFill="1" applyBorder="1" applyAlignment="1" applyProtection="1">
      <alignment horizontal="left"/>
    </xf>
    <xf numFmtId="165" fontId="10" fillId="0" borderId="50" xfId="2" applyNumberFormat="1" applyFont="1" applyFill="1" applyBorder="1" applyAlignment="1" applyProtection="1">
      <alignment horizontal="left"/>
    </xf>
    <xf numFmtId="165" fontId="6" fillId="0" borderId="74" xfId="2" applyNumberFormat="1" applyFont="1" applyFill="1" applyBorder="1" applyAlignment="1" applyProtection="1">
      <alignment horizontal="left"/>
    </xf>
    <xf numFmtId="165" fontId="6" fillId="0" borderId="75" xfId="2" applyNumberFormat="1" applyFont="1" applyFill="1" applyBorder="1" applyAlignment="1" applyProtection="1">
      <alignment horizontal="left"/>
    </xf>
    <xf numFmtId="165" fontId="6" fillId="0" borderId="71" xfId="2" applyNumberFormat="1" applyFont="1" applyFill="1" applyBorder="1" applyAlignment="1" applyProtection="1">
      <alignment horizontal="left" vertical="center"/>
    </xf>
    <xf numFmtId="165" fontId="6" fillId="0" borderId="76" xfId="2" applyNumberFormat="1" applyFont="1" applyFill="1" applyBorder="1" applyAlignment="1" applyProtection="1">
      <alignment horizontal="left" vertical="center"/>
    </xf>
    <xf numFmtId="165" fontId="6" fillId="0" borderId="3" xfId="2" applyNumberFormat="1" applyFont="1" applyFill="1" applyBorder="1" applyAlignment="1" applyProtection="1">
      <alignment horizontal="left" vertical="center"/>
    </xf>
    <xf numFmtId="165" fontId="6" fillId="0" borderId="63" xfId="2" applyNumberFormat="1" applyFont="1" applyFill="1" applyBorder="1" applyAlignment="1" applyProtection="1">
      <alignment horizontal="left" vertical="center"/>
    </xf>
    <xf numFmtId="165" fontId="6" fillId="0" borderId="74" xfId="2" applyNumberFormat="1" applyFont="1" applyFill="1" applyBorder="1" applyAlignment="1" applyProtection="1">
      <alignment horizontal="left" vertical="center"/>
    </xf>
    <xf numFmtId="165" fontId="6" fillId="0" borderId="75" xfId="2" applyNumberFormat="1" applyFont="1" applyFill="1" applyBorder="1" applyAlignment="1" applyProtection="1">
      <alignment horizontal="left" vertical="center"/>
    </xf>
    <xf numFmtId="0" fontId="6" fillId="2" borderId="77" xfId="0" applyFont="1" applyFill="1" applyBorder="1" applyAlignment="1" applyProtection="1">
      <alignment horizontal="left"/>
      <protection locked="0"/>
    </xf>
    <xf numFmtId="0" fontId="6" fillId="2" borderId="78" xfId="0" applyFont="1" applyFill="1" applyBorder="1" applyAlignment="1" applyProtection="1">
      <alignment horizontal="center"/>
      <protection locked="0"/>
    </xf>
    <xf numFmtId="0" fontId="6" fillId="2" borderId="79" xfId="0" applyFont="1" applyFill="1" applyBorder="1" applyAlignment="1" applyProtection="1">
      <alignment horizontal="center"/>
      <protection locked="0"/>
    </xf>
    <xf numFmtId="165" fontId="6" fillId="0" borderId="81" xfId="2" applyNumberFormat="1" applyFont="1" applyFill="1" applyBorder="1" applyAlignment="1" applyProtection="1">
      <alignment horizontal="left"/>
    </xf>
    <xf numFmtId="165" fontId="6" fillId="0" borderId="82" xfId="2" applyNumberFormat="1" applyFont="1" applyFill="1" applyBorder="1" applyAlignment="1" applyProtection="1">
      <alignment horizontal="left"/>
    </xf>
    <xf numFmtId="0" fontId="1" fillId="0" borderId="97" xfId="0" applyFont="1" applyBorder="1" applyAlignment="1" applyProtection="1">
      <alignment horizontal="center" vertical="center"/>
    </xf>
    <xf numFmtId="0" fontId="1" fillId="0" borderId="98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6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5" fontId="13" fillId="0" borderId="67" xfId="2" applyNumberFormat="1" applyFont="1" applyFill="1" applyBorder="1" applyAlignment="1" applyProtection="1">
      <alignment horizontal="left"/>
    </xf>
    <xf numFmtId="165" fontId="13" fillId="0" borderId="68" xfId="2" applyNumberFormat="1" applyFont="1" applyFill="1" applyBorder="1" applyAlignment="1" applyProtection="1">
      <alignment horizontal="left"/>
    </xf>
    <xf numFmtId="165" fontId="1" fillId="0" borderId="67" xfId="2" applyNumberFormat="1" applyFont="1" applyFill="1" applyBorder="1" applyAlignment="1" applyProtection="1">
      <alignment horizontal="left"/>
    </xf>
    <xf numFmtId="165" fontId="1" fillId="0" borderId="68" xfId="2" applyNumberFormat="1" applyFont="1" applyFill="1" applyBorder="1" applyAlignment="1" applyProtection="1">
      <alignment horizontal="left"/>
    </xf>
    <xf numFmtId="0" fontId="14" fillId="0" borderId="2" xfId="0" applyFont="1" applyBorder="1" applyAlignment="1" applyProtection="1">
      <alignment horizontal="right" vertical="center"/>
    </xf>
    <xf numFmtId="0" fontId="14" fillId="0" borderId="93" xfId="0" applyFont="1" applyBorder="1" applyAlignment="1" applyProtection="1">
      <alignment horizontal="right" vertical="center"/>
    </xf>
    <xf numFmtId="0" fontId="3" fillId="0" borderId="12" xfId="0" applyNumberFormat="1" applyFont="1" applyBorder="1" applyAlignment="1" applyProtection="1">
      <alignment horizontal="left" wrapText="1"/>
    </xf>
    <xf numFmtId="0" fontId="3" fillId="0" borderId="83" xfId="0" applyNumberFormat="1" applyFont="1" applyBorder="1" applyAlignment="1" applyProtection="1">
      <alignment horizontal="left" wrapText="1"/>
    </xf>
    <xf numFmtId="0" fontId="3" fillId="0" borderId="17" xfId="0" applyNumberFormat="1" applyFont="1" applyBorder="1" applyAlignment="1" applyProtection="1">
      <alignment horizontal="left" wrapText="1"/>
    </xf>
    <xf numFmtId="0" fontId="3" fillId="0" borderId="77" xfId="0" applyFont="1" applyFill="1" applyBorder="1" applyAlignment="1" applyProtection="1">
      <alignment horizontal="left"/>
    </xf>
    <xf numFmtId="165" fontId="6" fillId="0" borderId="44" xfId="2" applyNumberFormat="1" applyFont="1" applyFill="1" applyBorder="1" applyAlignment="1" applyProtection="1">
      <alignment horizontal="center" wrapText="1"/>
    </xf>
    <xf numFmtId="165" fontId="6" fillId="0" borderId="18" xfId="2" applyNumberFormat="1" applyFont="1" applyFill="1" applyBorder="1" applyAlignment="1" applyProtection="1">
      <alignment horizontal="center"/>
    </xf>
    <xf numFmtId="165" fontId="6" fillId="0" borderId="80" xfId="2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" fillId="0" borderId="84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1" fillId="0" borderId="85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" fillId="0" borderId="86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left"/>
    </xf>
  </cellXfs>
  <cellStyles count="3">
    <cellStyle name="Euro" xfId="1"/>
    <cellStyle name="Standard" xfId="0" builtinId="0"/>
    <cellStyle name="Standard_Tabelle1" xfId="2"/>
  </cellStyles>
  <dxfs count="3"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3"/>
  <sheetViews>
    <sheetView showGridLines="0" tabSelected="1" zoomScaleNormal="100" workbookViewId="0">
      <selection activeCell="L2" sqref="L2"/>
    </sheetView>
  </sheetViews>
  <sheetFormatPr baseColWidth="10" defaultColWidth="11.44140625" defaultRowHeight="13.2"/>
  <cols>
    <col min="1" max="1" width="10.6640625" style="1" customWidth="1"/>
    <col min="2" max="2" width="10.6640625" style="2" customWidth="1"/>
    <col min="3" max="3" width="24.44140625" style="2" customWidth="1"/>
    <col min="4" max="4" width="10.6640625" style="2" customWidth="1"/>
    <col min="5" max="5" width="12" style="2" customWidth="1"/>
    <col min="6" max="7" width="10.6640625" style="2" customWidth="1"/>
    <col min="8" max="8" width="10.88671875" style="2" customWidth="1"/>
    <col min="9" max="9" width="17.6640625" style="2" customWidth="1"/>
    <col min="10" max="10" width="16.5546875" style="2" customWidth="1"/>
    <col min="11" max="11" width="16.6640625" style="2" bestFit="1" customWidth="1"/>
    <col min="12" max="12" width="11.44140625" style="1"/>
    <col min="13" max="13" width="11.44140625" style="1" customWidth="1"/>
    <col min="14" max="14" width="10.6640625" style="1" customWidth="1"/>
    <col min="15" max="15" width="17" style="1" hidden="1" customWidth="1"/>
    <col min="16" max="16" width="10.6640625" style="1" hidden="1" customWidth="1"/>
    <col min="17" max="17" width="17.109375" style="1" hidden="1" customWidth="1"/>
    <col min="18" max="18" width="17.44140625" style="1" hidden="1" customWidth="1"/>
    <col min="19" max="19" width="10.6640625" style="1" hidden="1" customWidth="1"/>
    <col min="20" max="20" width="35" style="1" hidden="1" customWidth="1"/>
    <col min="21" max="16384" width="11.44140625" style="1"/>
  </cols>
  <sheetData>
    <row r="1" spans="2:20" ht="7.5" customHeight="1" thickBot="1"/>
    <row r="2" spans="2:20" ht="52.5" customHeight="1">
      <c r="B2" s="280" t="str">
        <f>"Meldebogen für das "&amp;TEXT(T13,"")&amp;" zum Antrag auf Personalkostenzuschüsse zum notwendigen pädagogischen Personal - unter Berücksichtigung der Rechnungslegung an andere örtliche Träger der öffentlichen Jugendhilfe durch den Träger - "&amp;"für Kinder die 
gemäß §§ 1 und 16 KitaG betreut werden und Meldung der Kinderanzahl nach § 17b Abs. 1, Satz 1 KitaG."</f>
        <v>Meldebogen für das I. Quartal 2019 zum Antrag auf Personalkostenzuschüsse zum notwendigen pädagogischen Personal - unter Berücksichtigung der Rechnungslegung an andere örtliche Träger der öffentlichen Jugendhilfe durch den Träger - für Kinder die 
gemäß §§ 1 und 16 KitaG betreut werden und Meldung der Kinderanzahl nach § 17b Abs. 1, Satz 1 KitaG.</v>
      </c>
      <c r="C2" s="281"/>
      <c r="D2" s="282"/>
      <c r="E2" s="282"/>
      <c r="F2" s="282"/>
      <c r="G2" s="282"/>
      <c r="H2" s="282"/>
      <c r="I2" s="282"/>
      <c r="J2" s="282"/>
      <c r="K2" s="283"/>
    </row>
    <row r="3" spans="2:20" ht="24.75" customHeight="1">
      <c r="B3" s="211" t="s">
        <v>112</v>
      </c>
      <c r="C3" s="65"/>
      <c r="D3" s="65"/>
      <c r="E3" s="65"/>
      <c r="F3" s="65"/>
      <c r="G3" s="65"/>
      <c r="H3" s="65"/>
      <c r="I3" s="65"/>
      <c r="J3" s="65"/>
      <c r="K3" s="66"/>
    </row>
    <row r="4" spans="2:20">
      <c r="B4" s="67" t="s">
        <v>18</v>
      </c>
      <c r="C4" s="296"/>
      <c r="D4" s="296"/>
      <c r="E4" s="296"/>
      <c r="F4" s="296"/>
      <c r="G4" s="227"/>
      <c r="H4" s="227"/>
      <c r="I4" s="68" t="s">
        <v>52</v>
      </c>
      <c r="J4" s="297"/>
      <c r="K4" s="298"/>
    </row>
    <row r="5" spans="2:20">
      <c r="B5" s="64"/>
      <c r="C5" s="65"/>
      <c r="D5" s="65"/>
      <c r="E5" s="65"/>
      <c r="F5" s="65"/>
      <c r="G5" s="65"/>
      <c r="H5" s="65"/>
      <c r="I5" s="65"/>
      <c r="J5" s="65"/>
      <c r="K5" s="66"/>
      <c r="O5" s="153" t="s">
        <v>88</v>
      </c>
      <c r="P5" s="245">
        <v>2019</v>
      </c>
      <c r="Q5" s="152"/>
      <c r="R5" s="152"/>
      <c r="S5" s="152"/>
      <c r="T5" s="152"/>
    </row>
    <row r="6" spans="2:20">
      <c r="B6" s="67" t="s">
        <v>19</v>
      </c>
      <c r="C6" s="296"/>
      <c r="D6" s="296"/>
      <c r="E6" s="296"/>
      <c r="F6" s="296"/>
      <c r="G6" s="227"/>
      <c r="H6" s="227"/>
      <c r="I6" s="284" t="s">
        <v>114</v>
      </c>
      <c r="J6" s="284"/>
      <c r="K6" s="285"/>
      <c r="O6" s="160" t="str">
        <f>MID(I6,11,5)</f>
        <v>01.12</v>
      </c>
      <c r="P6" s="152"/>
      <c r="Q6" s="152"/>
      <c r="R6" s="152"/>
      <c r="S6" s="152"/>
      <c r="T6" s="152"/>
    </row>
    <row r="7" spans="2:20" ht="18.75" customHeight="1" thickBot="1">
      <c r="B7" s="28"/>
      <c r="C7" s="65"/>
      <c r="D7" s="65"/>
      <c r="E7" s="65"/>
      <c r="F7" s="25"/>
      <c r="G7" s="65"/>
      <c r="H7" s="65"/>
      <c r="I7" s="65"/>
      <c r="J7" s="65"/>
      <c r="K7" s="66"/>
      <c r="O7" s="151" t="s">
        <v>22</v>
      </c>
      <c r="P7" s="154"/>
      <c r="Q7" s="151" t="s">
        <v>41</v>
      </c>
      <c r="R7" s="154"/>
      <c r="S7" s="158" t="s">
        <v>48</v>
      </c>
      <c r="T7" s="151" t="str">
        <f>"Stichtag: 01.09." &amp; P5-1&amp; " (IV. Quartal " &amp; P5-1 &amp; ")"</f>
        <v>Stichtag: 01.09.2018 (IV. Quartal 2018)</v>
      </c>
    </row>
    <row r="8" spans="2:20" ht="13.5" customHeight="1" thickBot="1">
      <c r="B8" s="301">
        <v>1</v>
      </c>
      <c r="C8" s="302"/>
      <c r="D8" s="243">
        <v>2</v>
      </c>
      <c r="E8" s="243">
        <v>3</v>
      </c>
      <c r="F8" s="244">
        <v>4</v>
      </c>
      <c r="G8" s="243">
        <v>5</v>
      </c>
      <c r="H8" s="243">
        <v>6</v>
      </c>
      <c r="I8" s="243">
        <v>7</v>
      </c>
      <c r="J8" s="243">
        <v>8</v>
      </c>
      <c r="K8" s="243">
        <v>9</v>
      </c>
      <c r="O8" s="151"/>
      <c r="P8" s="154"/>
      <c r="Q8" s="151"/>
      <c r="R8" s="154"/>
      <c r="S8" s="158"/>
      <c r="T8" s="151"/>
    </row>
    <row r="9" spans="2:20" ht="64.5" customHeight="1">
      <c r="B9" s="290" t="s">
        <v>3</v>
      </c>
      <c r="C9" s="291"/>
      <c r="D9" s="69" t="s">
        <v>0</v>
      </c>
      <c r="E9" s="69"/>
      <c r="F9" s="226" t="s">
        <v>107</v>
      </c>
      <c r="G9" s="226" t="s">
        <v>108</v>
      </c>
      <c r="H9" s="70"/>
      <c r="I9" s="262" t="s">
        <v>3</v>
      </c>
      <c r="J9" s="69" t="s">
        <v>2</v>
      </c>
      <c r="K9" s="71"/>
      <c r="O9" s="150" t="s">
        <v>23</v>
      </c>
      <c r="P9" s="154"/>
      <c r="Q9" s="150" t="s">
        <v>42</v>
      </c>
      <c r="R9" s="154"/>
      <c r="S9" s="159" t="s">
        <v>49</v>
      </c>
      <c r="T9" s="150" t="str">
        <f>"Stichtag: 01.12." &amp; P5-1&amp;" (I. Quartal " &amp; P5 &amp; ")"</f>
        <v>Stichtag: 01.12.2018 (I. Quartal 2019)</v>
      </c>
    </row>
    <row r="10" spans="2:20">
      <c r="B10" s="292"/>
      <c r="C10" s="293"/>
      <c r="D10" s="171" t="s">
        <v>89</v>
      </c>
      <c r="E10" s="73" t="s">
        <v>53</v>
      </c>
      <c r="F10" s="225" t="s">
        <v>11</v>
      </c>
      <c r="G10" s="225" t="s">
        <v>11</v>
      </c>
      <c r="H10" s="73" t="s">
        <v>53</v>
      </c>
      <c r="I10" s="263" t="s">
        <v>3</v>
      </c>
      <c r="J10" s="72" t="s">
        <v>11</v>
      </c>
      <c r="K10" s="74" t="s">
        <v>53</v>
      </c>
      <c r="O10" s="150" t="s">
        <v>24</v>
      </c>
      <c r="P10" s="154"/>
      <c r="Q10" s="150" t="s">
        <v>43</v>
      </c>
      <c r="R10" s="155"/>
      <c r="S10" s="156"/>
      <c r="T10" s="150" t="str">
        <f>"Stichtag: 01.03." &amp; P5&amp;" (II. Quartal " &amp; P5 &amp; ")"</f>
        <v>Stichtag: 01.03.2019 (II. Quartal 2019)</v>
      </c>
    </row>
    <row r="11" spans="2:20" ht="13.8" thickBot="1">
      <c r="B11" s="294"/>
      <c r="C11" s="295"/>
      <c r="D11" s="75" t="s">
        <v>4</v>
      </c>
      <c r="E11" s="75" t="s">
        <v>0</v>
      </c>
      <c r="F11" s="76" t="s">
        <v>4</v>
      </c>
      <c r="G11" s="76" t="s">
        <v>4</v>
      </c>
      <c r="H11" s="75" t="s">
        <v>1</v>
      </c>
      <c r="I11" s="264"/>
      <c r="J11" s="75" t="s">
        <v>4</v>
      </c>
      <c r="K11" s="77" t="s">
        <v>2</v>
      </c>
      <c r="O11" s="150" t="s">
        <v>20</v>
      </c>
      <c r="P11" s="154"/>
      <c r="Q11" s="150" t="s">
        <v>44</v>
      </c>
      <c r="R11" s="155"/>
      <c r="S11" s="157"/>
      <c r="T11" s="150" t="str">
        <f>"Stichtag: 01.06." &amp; P5&amp;" (III. Quartal " &amp; P5 &amp; ")"</f>
        <v>Stichtag: 01.06.2019 (III. Quartal 2019)</v>
      </c>
    </row>
    <row r="12" spans="2:20" ht="27.6" thickTop="1" thickBot="1">
      <c r="B12" s="288" t="s">
        <v>13</v>
      </c>
      <c r="C12" s="289"/>
      <c r="D12" s="78">
        <v>0</v>
      </c>
      <c r="E12" s="143">
        <f>IF(D12="",0,ROUND(D12*0.8/5,3))</f>
        <v>0</v>
      </c>
      <c r="F12" s="78">
        <v>0</v>
      </c>
      <c r="G12" s="78">
        <v>0</v>
      </c>
      <c r="H12" s="143">
        <f>IF(F12="",0,ROUND((F12+G12)*0.8/11,3))</f>
        <v>0</v>
      </c>
      <c r="I12" s="79" t="s">
        <v>59</v>
      </c>
      <c r="J12" s="80">
        <v>0</v>
      </c>
      <c r="K12" s="145">
        <f>IF(J12="",0,ROUND(J12*0.6/15,3))</f>
        <v>0</v>
      </c>
      <c r="O12" s="150" t="s">
        <v>21</v>
      </c>
      <c r="P12" s="154"/>
      <c r="Q12" s="150" t="s">
        <v>45</v>
      </c>
      <c r="R12" s="155"/>
      <c r="S12" s="152"/>
      <c r="T12" s="150" t="str">
        <f>"Stichtag: 01.09." &amp; P5&amp;" (IV. Quartal " &amp; P5 &amp; ")"</f>
        <v>Stichtag: 01.09.2019 (IV. Quartal 2019)</v>
      </c>
    </row>
    <row r="13" spans="2:20" ht="13.8" thickTop="1">
      <c r="B13" s="286" t="s">
        <v>5</v>
      </c>
      <c r="C13" s="287"/>
      <c r="D13" s="82"/>
      <c r="E13" s="82"/>
      <c r="F13" s="83"/>
      <c r="G13" s="83" t="s">
        <v>109</v>
      </c>
      <c r="H13" s="82"/>
      <c r="I13" s="81" t="s">
        <v>5</v>
      </c>
      <c r="J13" s="82"/>
      <c r="K13" s="84"/>
      <c r="O13" s="150" t="s">
        <v>25</v>
      </c>
      <c r="P13" s="154"/>
      <c r="Q13" s="150" t="s">
        <v>46</v>
      </c>
      <c r="R13" s="155"/>
      <c r="S13" s="152"/>
      <c r="T13" s="245" t="str">
        <f>IF(I6=T7,"IV. Quartal 2018",IF(I6=T9,"I. Quartal 2019",IF(I6=T10,"II. Quartal 2019",IF(I6=T11,"III. Quartal 2019",IF(I6=T12,"IV. Quartal 2019","Fehler")))))</f>
        <v>I. Quartal 2019</v>
      </c>
    </row>
    <row r="14" spans="2:20">
      <c r="B14" s="268"/>
      <c r="C14" s="269"/>
      <c r="D14" s="85"/>
      <c r="E14" s="85"/>
      <c r="F14" s="85"/>
      <c r="G14" s="85"/>
      <c r="H14" s="85"/>
      <c r="I14" s="86"/>
      <c r="J14" s="87"/>
      <c r="K14" s="88"/>
      <c r="O14" s="150" t="s">
        <v>26</v>
      </c>
      <c r="P14" s="154"/>
      <c r="Q14" s="150" t="s">
        <v>47</v>
      </c>
      <c r="R14" s="155"/>
      <c r="S14" s="152"/>
      <c r="T14" s="152"/>
    </row>
    <row r="15" spans="2:20">
      <c r="B15" s="268"/>
      <c r="C15" s="269"/>
      <c r="D15" s="85"/>
      <c r="E15" s="85"/>
      <c r="F15" s="85"/>
      <c r="G15" s="85"/>
      <c r="H15" s="85"/>
      <c r="I15" s="86"/>
      <c r="J15" s="87"/>
      <c r="K15" s="88"/>
      <c r="O15" s="150" t="s">
        <v>27</v>
      </c>
      <c r="P15" s="154"/>
      <c r="Q15" s="150"/>
      <c r="R15" s="155"/>
      <c r="S15" s="152"/>
      <c r="T15" s="152"/>
    </row>
    <row r="16" spans="2:20">
      <c r="B16" s="268"/>
      <c r="C16" s="269"/>
      <c r="D16" s="85"/>
      <c r="E16" s="85"/>
      <c r="F16" s="85"/>
      <c r="G16" s="85"/>
      <c r="H16" s="85"/>
      <c r="I16" s="86"/>
      <c r="J16" s="87"/>
      <c r="K16" s="88"/>
      <c r="O16" s="150" t="s">
        <v>28</v>
      </c>
      <c r="P16" s="154"/>
      <c r="Q16" s="150"/>
      <c r="R16" s="155"/>
      <c r="S16" s="152"/>
      <c r="T16" s="152"/>
    </row>
    <row r="17" spans="2:21">
      <c r="B17" s="268"/>
      <c r="C17" s="269"/>
      <c r="D17" s="85"/>
      <c r="E17" s="85"/>
      <c r="F17" s="85"/>
      <c r="G17" s="85"/>
      <c r="H17" s="85"/>
      <c r="I17" s="86"/>
      <c r="J17" s="87"/>
      <c r="K17" s="88"/>
      <c r="O17" s="150" t="s">
        <v>29</v>
      </c>
      <c r="P17" s="154"/>
      <c r="Q17" s="150"/>
      <c r="R17" s="155"/>
      <c r="S17" s="152"/>
      <c r="T17" s="152"/>
      <c r="U17" s="161"/>
    </row>
    <row r="18" spans="2:21">
      <c r="B18" s="268"/>
      <c r="C18" s="269"/>
      <c r="D18" s="85"/>
      <c r="E18" s="85"/>
      <c r="F18" s="85"/>
      <c r="G18" s="85"/>
      <c r="H18" s="85"/>
      <c r="I18" s="86"/>
      <c r="J18" s="87"/>
      <c r="K18" s="88"/>
      <c r="O18" s="150" t="s">
        <v>30</v>
      </c>
      <c r="P18" s="154"/>
      <c r="Q18" s="150"/>
      <c r="R18" s="155"/>
      <c r="S18" s="152"/>
      <c r="T18" s="152"/>
    </row>
    <row r="19" spans="2:21">
      <c r="B19" s="272"/>
      <c r="C19" s="273"/>
      <c r="D19" s="92"/>
      <c r="E19" s="92"/>
      <c r="F19" s="92"/>
      <c r="G19" s="92"/>
      <c r="H19" s="92"/>
      <c r="I19" s="93"/>
      <c r="J19" s="94"/>
      <c r="K19" s="89"/>
      <c r="O19" s="150" t="s">
        <v>31</v>
      </c>
      <c r="P19" s="154"/>
      <c r="Q19" s="150"/>
      <c r="R19" s="155"/>
      <c r="S19" s="152"/>
      <c r="T19" s="152"/>
    </row>
    <row r="20" spans="2:21" ht="13.8" thickBot="1">
      <c r="B20" s="299" t="s">
        <v>93</v>
      </c>
      <c r="C20" s="300"/>
      <c r="D20" s="167">
        <v>0</v>
      </c>
      <c r="E20" s="168">
        <f>IF(D20="",0,ROUND(D20*0.067,3))</f>
        <v>0</v>
      </c>
      <c r="F20" s="167">
        <v>0</v>
      </c>
      <c r="G20" s="167">
        <v>0</v>
      </c>
      <c r="H20" s="168">
        <f>IF(F20="",0,ROUND((F20+G20)*0.067,3))</f>
        <v>0</v>
      </c>
      <c r="I20" s="166"/>
      <c r="J20" s="169">
        <v>0</v>
      </c>
      <c r="K20" s="170">
        <f>IF(J20="",0,ROUND(J20*0.067,3))</f>
        <v>0</v>
      </c>
      <c r="O20" s="150" t="s">
        <v>32</v>
      </c>
      <c r="P20" s="154"/>
      <c r="Q20" s="150"/>
      <c r="R20" s="155"/>
      <c r="S20" s="152"/>
      <c r="T20" s="152"/>
    </row>
    <row r="21" spans="2:21" ht="27.6" thickTop="1" thickBot="1">
      <c r="B21" s="278" t="s">
        <v>14</v>
      </c>
      <c r="C21" s="279"/>
      <c r="D21" s="90">
        <v>0</v>
      </c>
      <c r="E21" s="144">
        <f>IF(D21="",0,ROUND(D21*1/5,3))</f>
        <v>0</v>
      </c>
      <c r="F21" s="90">
        <v>0</v>
      </c>
      <c r="G21" s="90">
        <v>0</v>
      </c>
      <c r="H21" s="144">
        <f>IF(F21="",0,ROUND((F21+G21)*1/11,3))</f>
        <v>0</v>
      </c>
      <c r="I21" s="79" t="s">
        <v>60</v>
      </c>
      <c r="J21" s="91">
        <v>0</v>
      </c>
      <c r="K21" s="145">
        <f>IF(J21="",0,ROUND(J21*0.8/15,3))</f>
        <v>0</v>
      </c>
      <c r="O21" s="150" t="s">
        <v>33</v>
      </c>
      <c r="P21" s="154"/>
      <c r="Q21" s="207"/>
      <c r="R21" s="155"/>
      <c r="S21" s="152"/>
      <c r="T21" s="257"/>
    </row>
    <row r="22" spans="2:21" ht="13.8" thickTop="1">
      <c r="B22" s="286" t="s">
        <v>5</v>
      </c>
      <c r="C22" s="287"/>
      <c r="D22" s="82"/>
      <c r="E22" s="82"/>
      <c r="F22" s="83"/>
      <c r="G22" s="83"/>
      <c r="H22" s="82"/>
      <c r="I22" s="81" t="s">
        <v>5</v>
      </c>
      <c r="J22" s="82"/>
      <c r="K22" s="84"/>
      <c r="O22" s="206" t="s">
        <v>34</v>
      </c>
      <c r="P22" s="247"/>
      <c r="Q22" s="248"/>
      <c r="R22" s="249"/>
      <c r="S22" s="250"/>
      <c r="T22" s="251"/>
    </row>
    <row r="23" spans="2:21">
      <c r="B23" s="268"/>
      <c r="C23" s="269"/>
      <c r="D23" s="85"/>
      <c r="E23" s="85"/>
      <c r="F23" s="85"/>
      <c r="G23" s="85"/>
      <c r="H23" s="85"/>
      <c r="I23" s="86"/>
      <c r="J23" s="87"/>
      <c r="K23" s="88"/>
      <c r="O23" s="206" t="s">
        <v>35</v>
      </c>
      <c r="P23" s="252"/>
      <c r="Q23" s="251"/>
      <c r="R23" s="253"/>
      <c r="S23" s="250"/>
      <c r="T23" s="251"/>
    </row>
    <row r="24" spans="2:21">
      <c r="B24" s="268"/>
      <c r="C24" s="269"/>
      <c r="D24" s="85"/>
      <c r="E24" s="85"/>
      <c r="F24" s="85"/>
      <c r="G24" s="85"/>
      <c r="H24" s="85"/>
      <c r="I24" s="86"/>
      <c r="J24" s="87"/>
      <c r="K24" s="88"/>
      <c r="O24" s="206" t="s">
        <v>36</v>
      </c>
      <c r="P24" s="252"/>
      <c r="Q24" s="251"/>
      <c r="R24" s="253"/>
      <c r="S24" s="250"/>
      <c r="T24" s="251"/>
      <c r="U24" s="222"/>
    </row>
    <row r="25" spans="2:21">
      <c r="B25" s="268"/>
      <c r="C25" s="269"/>
      <c r="D25" s="85"/>
      <c r="E25" s="85"/>
      <c r="F25" s="85"/>
      <c r="G25" s="85"/>
      <c r="H25" s="85"/>
      <c r="I25" s="86"/>
      <c r="J25" s="87"/>
      <c r="K25" s="88"/>
      <c r="O25" s="206" t="s">
        <v>37</v>
      </c>
      <c r="P25" s="252"/>
      <c r="Q25" s="251"/>
      <c r="R25" s="253"/>
      <c r="S25" s="250"/>
      <c r="T25" s="251"/>
      <c r="U25" s="222"/>
    </row>
    <row r="26" spans="2:21" ht="13.8" thickBot="1">
      <c r="B26" s="268"/>
      <c r="C26" s="269"/>
      <c r="D26" s="85"/>
      <c r="E26" s="85"/>
      <c r="F26" s="85"/>
      <c r="G26" s="85"/>
      <c r="H26" s="85"/>
      <c r="I26" s="86"/>
      <c r="J26" s="87"/>
      <c r="K26" s="88"/>
      <c r="O26" s="206" t="s">
        <v>38</v>
      </c>
      <c r="P26" s="254"/>
      <c r="Q26" s="255"/>
      <c r="R26" s="256"/>
      <c r="S26" s="250"/>
      <c r="T26" s="251"/>
    </row>
    <row r="27" spans="2:21">
      <c r="B27" s="268"/>
      <c r="C27" s="269"/>
      <c r="D27" s="85"/>
      <c r="E27" s="85"/>
      <c r="F27" s="85"/>
      <c r="G27" s="85"/>
      <c r="H27" s="85"/>
      <c r="I27" s="86"/>
      <c r="J27" s="87"/>
      <c r="K27" s="88"/>
      <c r="O27" s="149"/>
    </row>
    <row r="28" spans="2:21">
      <c r="B28" s="272"/>
      <c r="C28" s="273"/>
      <c r="D28" s="92"/>
      <c r="E28" s="92"/>
      <c r="F28" s="92"/>
      <c r="G28" s="92"/>
      <c r="H28" s="92"/>
      <c r="I28" s="93"/>
      <c r="J28" s="94"/>
      <c r="K28" s="89"/>
      <c r="O28" s="149"/>
      <c r="P28" s="246" t="str">
        <f>"Entsprechend der oben genannten Kinderzahlen und Durchschnittssätze beantragen wir Personalkostenzuschüsse
für KK in Höhe von 88,6 %, 
für KG in Höhe von 86,4 % und  
für Hort in Höhe von 84 % für das " &amp; T13 &amp;"
und bei Asyl-Kd. in Höhe von 100 %"</f>
        <v>Entsprechend der oben genannten Kinderzahlen und Durchschnittssätze beantragen wir Personalkostenzuschüsse
für KK in Höhe von 88,6 %, 
für KG in Höhe von 86,4 % und  
für Hort in Höhe von 84 % für das I. Quartal 2019
und bei Asyl-Kd. in Höhe von 100 %</v>
      </c>
    </row>
    <row r="29" spans="2:21" ht="15.75" customHeight="1" thickBot="1">
      <c r="B29" s="299" t="s">
        <v>93</v>
      </c>
      <c r="C29" s="300"/>
      <c r="D29" s="167">
        <v>0</v>
      </c>
      <c r="E29" s="168">
        <f>IF(D29="",0,ROUND((D29)*0.067,3))</f>
        <v>0</v>
      </c>
      <c r="F29" s="167">
        <v>0</v>
      </c>
      <c r="G29" s="167">
        <v>0</v>
      </c>
      <c r="H29" s="168">
        <f>IF(F29="",0,ROUND((F29+G29)*0.067,3))</f>
        <v>0</v>
      </c>
      <c r="I29" s="166"/>
      <c r="J29" s="169">
        <v>0</v>
      </c>
      <c r="K29" s="170">
        <f>IF(J29="",0,ROUND(J29*0.067,3))</f>
        <v>0</v>
      </c>
      <c r="O29" s="149"/>
    </row>
    <row r="30" spans="2:21" ht="16.5" customHeight="1" thickTop="1" thickBot="1">
      <c r="B30" s="278" t="s">
        <v>6</v>
      </c>
      <c r="C30" s="279"/>
      <c r="D30" s="95">
        <f>D12+D21</f>
        <v>0</v>
      </c>
      <c r="E30" s="95"/>
      <c r="F30" s="95">
        <f>F12+F21</f>
        <v>0</v>
      </c>
      <c r="G30" s="95">
        <f>G12+G21</f>
        <v>0</v>
      </c>
      <c r="H30" s="95"/>
      <c r="I30" s="95"/>
      <c r="J30" s="96">
        <f>J12+J21</f>
        <v>0</v>
      </c>
      <c r="K30" s="97"/>
      <c r="O30" s="149"/>
    </row>
    <row r="31" spans="2:21" ht="14.4" thickTop="1" thickBot="1">
      <c r="B31" s="98"/>
      <c r="C31" s="99"/>
      <c r="D31" s="100"/>
      <c r="E31" s="100"/>
      <c r="F31" s="100"/>
      <c r="G31" s="100"/>
      <c r="H31" s="100"/>
      <c r="I31" s="100"/>
      <c r="J31" s="100"/>
      <c r="K31" s="101"/>
      <c r="O31" s="149"/>
    </row>
    <row r="32" spans="2:21" ht="27.6" thickTop="1" thickBot="1">
      <c r="B32" s="288" t="s">
        <v>15</v>
      </c>
      <c r="C32" s="289"/>
      <c r="D32" s="78">
        <v>0</v>
      </c>
      <c r="E32" s="143">
        <f>ROUND(D32*0.8/5,3)</f>
        <v>0</v>
      </c>
      <c r="F32" s="90">
        <v>0</v>
      </c>
      <c r="G32" s="90">
        <v>0</v>
      </c>
      <c r="H32" s="143">
        <f>IF(F32="",0,ROUND((F32+G32)*0.8/11,3))</f>
        <v>0</v>
      </c>
      <c r="I32" s="79" t="s">
        <v>39</v>
      </c>
      <c r="J32" s="91">
        <v>0</v>
      </c>
      <c r="K32" s="145">
        <f>IF(J32="",0,ROUND(J32*0.6/15,3))</f>
        <v>0</v>
      </c>
      <c r="O32" s="149"/>
    </row>
    <row r="33" spans="2:15" ht="13.8" thickTop="1">
      <c r="B33" s="286" t="s">
        <v>7</v>
      </c>
      <c r="C33" s="287"/>
      <c r="D33" s="102"/>
      <c r="E33" s="102"/>
      <c r="F33" s="103"/>
      <c r="G33" s="103"/>
      <c r="H33" s="104"/>
      <c r="I33" s="105" t="s">
        <v>7</v>
      </c>
      <c r="J33" s="106"/>
      <c r="K33" s="107"/>
      <c r="O33" s="149"/>
    </row>
    <row r="34" spans="2:15">
      <c r="B34" s="268"/>
      <c r="C34" s="269"/>
      <c r="D34" s="108"/>
      <c r="E34" s="108"/>
      <c r="F34" s="108"/>
      <c r="G34" s="108"/>
      <c r="H34" s="109"/>
      <c r="I34" s="110"/>
      <c r="J34" s="111"/>
      <c r="K34" s="112"/>
      <c r="O34" s="149"/>
    </row>
    <row r="35" spans="2:15">
      <c r="B35" s="268"/>
      <c r="C35" s="269"/>
      <c r="D35" s="108"/>
      <c r="E35" s="108"/>
      <c r="F35" s="108"/>
      <c r="G35" s="108"/>
      <c r="H35" s="109"/>
      <c r="I35" s="110"/>
      <c r="J35" s="111"/>
      <c r="K35" s="112"/>
      <c r="O35" s="149"/>
    </row>
    <row r="36" spans="2:15">
      <c r="B36" s="268"/>
      <c r="C36" s="269"/>
      <c r="D36" s="108"/>
      <c r="E36" s="108"/>
      <c r="F36" s="108"/>
      <c r="G36" s="108"/>
      <c r="H36" s="109"/>
      <c r="I36" s="110"/>
      <c r="J36" s="111"/>
      <c r="K36" s="112"/>
      <c r="O36" s="149"/>
    </row>
    <row r="37" spans="2:15" ht="27.75" customHeight="1">
      <c r="B37" s="268"/>
      <c r="C37" s="269"/>
      <c r="D37" s="108"/>
      <c r="E37" s="108"/>
      <c r="F37" s="108"/>
      <c r="G37" s="108"/>
      <c r="H37" s="109"/>
      <c r="I37" s="110"/>
      <c r="J37" s="111"/>
      <c r="K37" s="112"/>
      <c r="O37" s="149"/>
    </row>
    <row r="38" spans="2:15" ht="13.8" thickBot="1">
      <c r="B38" s="272"/>
      <c r="C38" s="273"/>
      <c r="D38" s="113"/>
      <c r="E38" s="113"/>
      <c r="F38" s="113"/>
      <c r="G38" s="113"/>
      <c r="H38" s="92"/>
      <c r="I38" s="114"/>
      <c r="J38" s="115"/>
      <c r="K38" s="116"/>
      <c r="O38" s="149"/>
    </row>
    <row r="39" spans="2:15" ht="27.6" thickTop="1" thickBot="1">
      <c r="B39" s="278" t="s">
        <v>16</v>
      </c>
      <c r="C39" s="279"/>
      <c r="D39" s="90">
        <v>0</v>
      </c>
      <c r="E39" s="144">
        <f>IF(D39="",0,ROUND(D39*1/5,3))</f>
        <v>0</v>
      </c>
      <c r="F39" s="90">
        <v>0</v>
      </c>
      <c r="G39" s="90">
        <v>0</v>
      </c>
      <c r="H39" s="144">
        <f>IF(F39="",0,ROUND((F39+G39)*1/11,3))</f>
        <v>0</v>
      </c>
      <c r="I39" s="79" t="s">
        <v>40</v>
      </c>
      <c r="J39" s="91">
        <v>0</v>
      </c>
      <c r="K39" s="145">
        <f>IF(J39="",0,ROUND(J39*0.8/15,3))</f>
        <v>0</v>
      </c>
      <c r="O39" s="149"/>
    </row>
    <row r="40" spans="2:15" ht="13.8" thickTop="1">
      <c r="B40" s="286" t="s">
        <v>8</v>
      </c>
      <c r="C40" s="287"/>
      <c r="D40" s="117"/>
      <c r="E40" s="117"/>
      <c r="F40" s="117"/>
      <c r="G40" s="117"/>
      <c r="H40" s="118"/>
      <c r="I40" s="105" t="s">
        <v>7</v>
      </c>
      <c r="J40" s="119"/>
      <c r="K40" s="120"/>
      <c r="O40" s="149"/>
    </row>
    <row r="41" spans="2:15">
      <c r="B41" s="268"/>
      <c r="C41" s="269"/>
      <c r="D41" s="85"/>
      <c r="E41" s="85"/>
      <c r="F41" s="85"/>
      <c r="G41" s="85"/>
      <c r="H41" s="121"/>
      <c r="I41" s="110"/>
      <c r="J41" s="87"/>
      <c r="K41" s="88"/>
      <c r="O41" s="149"/>
    </row>
    <row r="42" spans="2:15">
      <c r="B42" s="268"/>
      <c r="C42" s="269"/>
      <c r="D42" s="85"/>
      <c r="E42" s="85"/>
      <c r="F42" s="85"/>
      <c r="G42" s="85"/>
      <c r="H42" s="121"/>
      <c r="I42" s="110"/>
      <c r="J42" s="87"/>
      <c r="K42" s="88"/>
      <c r="O42" s="149"/>
    </row>
    <row r="43" spans="2:15">
      <c r="B43" s="268"/>
      <c r="C43" s="269"/>
      <c r="D43" s="85"/>
      <c r="E43" s="85"/>
      <c r="F43" s="85"/>
      <c r="G43" s="85"/>
      <c r="H43" s="121"/>
      <c r="I43" s="110"/>
      <c r="J43" s="87"/>
      <c r="K43" s="88"/>
      <c r="M43" s="6"/>
      <c r="O43" s="149"/>
    </row>
    <row r="44" spans="2:15">
      <c r="B44" s="268"/>
      <c r="C44" s="269"/>
      <c r="D44" s="85"/>
      <c r="E44" s="85"/>
      <c r="F44" s="85"/>
      <c r="G44" s="85"/>
      <c r="H44" s="121"/>
      <c r="I44" s="110"/>
      <c r="J44" s="87"/>
      <c r="K44" s="88"/>
      <c r="O44" s="149"/>
    </row>
    <row r="45" spans="2:15" ht="10.5" customHeight="1" thickBot="1">
      <c r="B45" s="272"/>
      <c r="C45" s="273"/>
      <c r="D45" s="92"/>
      <c r="E45" s="92"/>
      <c r="F45" s="92"/>
      <c r="G45" s="92"/>
      <c r="H45" s="92"/>
      <c r="I45" s="92"/>
      <c r="J45" s="94"/>
      <c r="K45" s="89"/>
      <c r="O45" s="149"/>
    </row>
    <row r="46" spans="2:15" ht="14.4" thickTop="1" thickBot="1">
      <c r="B46" s="276" t="s">
        <v>50</v>
      </c>
      <c r="C46" s="277"/>
      <c r="D46" s="95">
        <f>SUM(D32+D39)</f>
        <v>0</v>
      </c>
      <c r="E46" s="95"/>
      <c r="F46" s="95">
        <f>SUM(F32+F39)</f>
        <v>0</v>
      </c>
      <c r="G46" s="95">
        <f>SUM(G32+G39)</f>
        <v>0</v>
      </c>
      <c r="H46" s="95"/>
      <c r="I46" s="122"/>
      <c r="J46" s="95">
        <f>SUM(J32+J39)</f>
        <v>0</v>
      </c>
      <c r="K46" s="97"/>
      <c r="O46" s="149"/>
    </row>
    <row r="47" spans="2:15" ht="13.8" thickTop="1">
      <c r="B47" s="64"/>
      <c r="C47" s="65"/>
      <c r="D47" s="65"/>
      <c r="E47" s="65"/>
      <c r="F47" s="65"/>
      <c r="G47" s="65"/>
      <c r="H47" s="65"/>
      <c r="I47" s="65"/>
      <c r="J47" s="65"/>
      <c r="K47" s="66"/>
      <c r="O47" s="149"/>
    </row>
    <row r="48" spans="2:15" ht="12" customHeight="1">
      <c r="B48" s="265" t="s">
        <v>86</v>
      </c>
      <c r="C48" s="266"/>
      <c r="D48" s="267"/>
      <c r="E48" s="267"/>
      <c r="F48" s="267"/>
      <c r="G48" s="223"/>
      <c r="H48" s="223"/>
      <c r="I48" s="65"/>
      <c r="J48" s="146">
        <f>SUM(F30+F46+J30+G30+J46+D30+D46+G46)</f>
        <v>0</v>
      </c>
      <c r="K48" s="125"/>
      <c r="O48" s="149"/>
    </row>
    <row r="49" spans="2:15">
      <c r="B49" s="265" t="s">
        <v>87</v>
      </c>
      <c r="C49" s="266"/>
      <c r="D49" s="267"/>
      <c r="E49" s="267"/>
      <c r="F49" s="267"/>
      <c r="G49" s="223"/>
      <c r="H49" s="223"/>
      <c r="I49" s="65"/>
      <c r="J49" s="126">
        <v>0</v>
      </c>
      <c r="K49" s="127"/>
      <c r="O49" s="149"/>
    </row>
    <row r="50" spans="2:15">
      <c r="B50" s="305" t="s">
        <v>113</v>
      </c>
      <c r="C50" s="306"/>
      <c r="D50" s="306"/>
      <c r="E50" s="307"/>
      <c r="F50" s="126">
        <v>0</v>
      </c>
      <c r="G50" s="242"/>
      <c r="H50" s="242"/>
      <c r="I50" s="65"/>
      <c r="J50" s="65"/>
      <c r="K50" s="127"/>
      <c r="O50" s="149"/>
    </row>
    <row r="51" spans="2:15">
      <c r="B51" s="64"/>
      <c r="C51" s="65"/>
      <c r="D51" s="65"/>
      <c r="E51" s="65"/>
      <c r="F51" s="65"/>
      <c r="G51" s="65"/>
      <c r="H51" s="65"/>
      <c r="I51" s="274" t="str">
        <f>IF(J48&gt;J49,"Platzkapazität überschritten!","")</f>
        <v/>
      </c>
      <c r="J51" s="274"/>
      <c r="K51" s="275"/>
      <c r="O51" s="149"/>
    </row>
    <row r="52" spans="2:15">
      <c r="B52" s="128" t="s">
        <v>17</v>
      </c>
      <c r="C52" s="129"/>
      <c r="D52" s="129"/>
      <c r="E52" s="129"/>
      <c r="F52" s="65"/>
      <c r="G52" s="65"/>
      <c r="H52" s="65"/>
      <c r="I52" s="65"/>
      <c r="J52" s="130">
        <v>0</v>
      </c>
      <c r="K52" s="131"/>
      <c r="O52" s="149"/>
    </row>
    <row r="53" spans="2:15">
      <c r="B53" s="128" t="s">
        <v>97</v>
      </c>
      <c r="C53" s="129"/>
      <c r="D53" s="129"/>
      <c r="E53" s="129"/>
      <c r="F53" s="130">
        <v>0</v>
      </c>
      <c r="G53" s="270"/>
      <c r="H53" s="270"/>
      <c r="I53" s="271"/>
      <c r="J53" s="147">
        <f>SUM(F53*80%)</f>
        <v>0</v>
      </c>
      <c r="K53" s="131"/>
      <c r="O53" s="149"/>
    </row>
    <row r="54" spans="2:15">
      <c r="B54" s="128" t="s">
        <v>98</v>
      </c>
      <c r="C54" s="129"/>
      <c r="D54" s="129"/>
      <c r="E54" s="129"/>
      <c r="F54" s="130">
        <v>0</v>
      </c>
      <c r="G54" s="271"/>
      <c r="H54" s="271"/>
      <c r="I54" s="271"/>
      <c r="J54" s="147">
        <f>SUM(F54*70%)</f>
        <v>0</v>
      </c>
      <c r="K54" s="131"/>
      <c r="O54" s="149"/>
    </row>
    <row r="55" spans="2:15">
      <c r="B55" s="128" t="s">
        <v>83</v>
      </c>
      <c r="C55" s="129"/>
      <c r="D55" s="129"/>
      <c r="E55" s="129"/>
      <c r="F55" s="65"/>
      <c r="G55" s="65"/>
      <c r="H55" s="65"/>
      <c r="I55" s="65"/>
      <c r="J55" s="130">
        <v>0</v>
      </c>
      <c r="K55" s="131"/>
      <c r="O55" s="149"/>
    </row>
    <row r="56" spans="2:15">
      <c r="B56" s="67" t="s">
        <v>51</v>
      </c>
      <c r="C56" s="123"/>
      <c r="D56" s="164"/>
      <c r="E56" s="124"/>
      <c r="F56" s="132"/>
      <c r="G56" s="132"/>
      <c r="H56" s="132"/>
      <c r="I56" s="65"/>
      <c r="J56" s="130">
        <v>0</v>
      </c>
      <c r="K56" s="131"/>
      <c r="O56" s="149"/>
    </row>
    <row r="57" spans="2:15">
      <c r="B57" s="67" t="s">
        <v>91</v>
      </c>
      <c r="C57" s="123"/>
      <c r="D57" s="164"/>
      <c r="E57" s="124"/>
      <c r="F57" s="132"/>
      <c r="G57" s="132"/>
      <c r="H57" s="132"/>
      <c r="I57" s="65"/>
      <c r="J57" s="130">
        <v>0</v>
      </c>
      <c r="K57" s="131"/>
      <c r="O57" s="149"/>
    </row>
    <row r="58" spans="2:15">
      <c r="B58" s="162" t="s">
        <v>90</v>
      </c>
      <c r="C58" s="163"/>
      <c r="D58" s="164"/>
      <c r="E58" s="164"/>
      <c r="F58" s="132"/>
      <c r="G58" s="132"/>
      <c r="H58" s="132"/>
      <c r="I58" s="65"/>
      <c r="J58" s="148">
        <f>E20+H20+K20+E29+H29+K29</f>
        <v>0</v>
      </c>
      <c r="K58" s="131"/>
      <c r="O58" s="149"/>
    </row>
    <row r="59" spans="2:15">
      <c r="B59" s="218" t="s">
        <v>103</v>
      </c>
      <c r="C59" s="219"/>
      <c r="D59" s="220"/>
      <c r="E59" s="220"/>
      <c r="F59" s="132"/>
      <c r="G59" s="132"/>
      <c r="H59" s="132"/>
      <c r="I59" s="65"/>
      <c r="J59" s="221">
        <v>6.25E-2</v>
      </c>
      <c r="K59" s="131"/>
      <c r="O59" s="149"/>
    </row>
    <row r="60" spans="2:15">
      <c r="B60" s="67" t="s">
        <v>56</v>
      </c>
      <c r="C60" s="123"/>
      <c r="D60" s="164"/>
      <c r="E60" s="124"/>
      <c r="F60" s="132"/>
      <c r="G60" s="132"/>
      <c r="H60" s="132"/>
      <c r="I60" s="65"/>
      <c r="J60" s="148">
        <f>SUM(E32+H32+K32+E39+H39+K39)</f>
        <v>0</v>
      </c>
      <c r="K60" s="133"/>
      <c r="O60" s="149"/>
    </row>
    <row r="61" spans="2:15">
      <c r="B61" s="208" t="s">
        <v>99</v>
      </c>
      <c r="C61" s="209"/>
      <c r="D61" s="210"/>
      <c r="E61" s="210"/>
      <c r="F61" s="132"/>
      <c r="G61" s="132"/>
      <c r="H61" s="132"/>
      <c r="I61" s="65"/>
      <c r="J61" s="130">
        <v>0</v>
      </c>
      <c r="K61" s="133"/>
      <c r="O61" s="149"/>
    </row>
    <row r="62" spans="2:15">
      <c r="B62" s="208" t="s">
        <v>100</v>
      </c>
      <c r="C62" s="209"/>
      <c r="D62" s="210"/>
      <c r="E62" s="210"/>
      <c r="F62" s="132"/>
      <c r="G62" s="132"/>
      <c r="H62" s="132"/>
      <c r="I62" s="65"/>
      <c r="J62" s="130">
        <v>0</v>
      </c>
      <c r="K62" s="133"/>
      <c r="O62" s="149"/>
    </row>
    <row r="63" spans="2:15">
      <c r="B63" s="67"/>
      <c r="C63" s="123"/>
      <c r="D63" s="164"/>
      <c r="E63" s="124"/>
      <c r="F63" s="132"/>
      <c r="G63" s="132"/>
      <c r="H63" s="132"/>
      <c r="I63" s="65"/>
      <c r="J63" s="65"/>
      <c r="K63" s="133"/>
      <c r="O63" s="149"/>
    </row>
    <row r="64" spans="2:15">
      <c r="B64" s="67" t="s">
        <v>55</v>
      </c>
      <c r="C64" s="123"/>
      <c r="D64" s="164"/>
      <c r="E64" s="124"/>
      <c r="F64" s="132"/>
      <c r="G64" s="132"/>
      <c r="H64" s="132"/>
      <c r="I64" s="65"/>
      <c r="J64" s="148">
        <f>IF(J52=0,0,SUM((J52+J53+J54)-(J55+J56+J57+J60+J58+J61+J62+J59)))</f>
        <v>0</v>
      </c>
      <c r="K64" s="134"/>
      <c r="O64" s="149"/>
    </row>
    <row r="65" spans="2:15">
      <c r="B65" s="67"/>
      <c r="C65" s="123"/>
      <c r="D65" s="164"/>
      <c r="E65" s="124"/>
      <c r="F65" s="132"/>
      <c r="G65" s="132"/>
      <c r="H65" s="132"/>
      <c r="I65" s="65"/>
      <c r="J65" s="132"/>
      <c r="K65" s="135"/>
      <c r="M65" s="13"/>
      <c r="O65" s="149"/>
    </row>
    <row r="66" spans="2:15">
      <c r="B66" s="67" t="s">
        <v>54</v>
      </c>
      <c r="C66" s="123"/>
      <c r="D66" s="164"/>
      <c r="E66" s="124"/>
      <c r="F66" s="132"/>
      <c r="G66" s="132"/>
      <c r="H66" s="132"/>
      <c r="I66" s="65"/>
      <c r="J66" s="148">
        <f>SUM(E12+H12+K12+E21+H21+K21)</f>
        <v>0</v>
      </c>
      <c r="K66" s="133"/>
      <c r="O66" s="149"/>
    </row>
    <row r="67" spans="2:15">
      <c r="B67" s="64"/>
      <c r="C67" s="65"/>
      <c r="D67" s="65"/>
      <c r="E67" s="65"/>
      <c r="F67" s="65"/>
      <c r="G67" s="65"/>
      <c r="H67" s="65"/>
      <c r="I67" s="65"/>
      <c r="J67" s="65"/>
      <c r="K67" s="66"/>
      <c r="O67" s="149"/>
    </row>
    <row r="68" spans="2:15">
      <c r="B68" s="67" t="s">
        <v>57</v>
      </c>
      <c r="C68" s="65"/>
      <c r="D68" s="65"/>
      <c r="E68" s="65"/>
      <c r="F68" s="65"/>
      <c r="G68" s="65"/>
      <c r="H68" s="65"/>
      <c r="I68" s="65"/>
      <c r="J68" s="148">
        <f>IF(J48=0,0,IF(J66&lt;=4,0.125,IF(J66&lt;=10,0.25,IF(J66&lt;=15,0.375,0.5))))</f>
        <v>0</v>
      </c>
      <c r="K68" s="66"/>
      <c r="O68" s="149"/>
    </row>
    <row r="69" spans="2:15">
      <c r="B69" s="64"/>
      <c r="C69" s="65"/>
      <c r="D69" s="164"/>
      <c r="E69" s="124"/>
      <c r="F69" s="132"/>
      <c r="G69" s="132"/>
      <c r="H69" s="132"/>
      <c r="I69" s="132"/>
      <c r="J69" s="65"/>
      <c r="K69" s="66"/>
      <c r="O69" s="149"/>
    </row>
    <row r="70" spans="2:15">
      <c r="B70" s="67" t="s">
        <v>101</v>
      </c>
      <c r="C70" s="123"/>
      <c r="D70" s="164"/>
      <c r="E70" s="124"/>
      <c r="F70" s="132"/>
      <c r="G70" s="132"/>
      <c r="H70" s="132"/>
      <c r="I70" s="65"/>
      <c r="J70" s="136">
        <v>0</v>
      </c>
      <c r="K70" s="137"/>
      <c r="O70" s="153">
        <f>IF(J72="ja",1,0)</f>
        <v>0</v>
      </c>
    </row>
    <row r="71" spans="2:15" ht="8.25" customHeight="1">
      <c r="B71" s="303" t="s">
        <v>58</v>
      </c>
      <c r="C71" s="304"/>
      <c r="D71" s="304"/>
      <c r="E71" s="304"/>
      <c r="F71" s="304"/>
      <c r="G71" s="224"/>
      <c r="H71" s="224"/>
      <c r="I71" s="140"/>
      <c r="J71" s="140"/>
      <c r="K71" s="66"/>
      <c r="O71" s="149"/>
    </row>
    <row r="72" spans="2:15" ht="12.75" customHeight="1">
      <c r="B72" s="303"/>
      <c r="C72" s="304"/>
      <c r="D72" s="304"/>
      <c r="E72" s="304"/>
      <c r="F72" s="304"/>
      <c r="G72" s="224"/>
      <c r="H72" s="224"/>
      <c r="I72" s="65"/>
      <c r="J72" s="141" t="s">
        <v>49</v>
      </c>
      <c r="K72" s="142"/>
      <c r="O72" s="153">
        <f>IF(J74&gt;0,1,0)</f>
        <v>0</v>
      </c>
    </row>
    <row r="73" spans="2:15" ht="11.25" customHeight="1">
      <c r="B73" s="138"/>
      <c r="C73" s="139"/>
      <c r="D73" s="165"/>
      <c r="E73" s="139"/>
      <c r="F73" s="139"/>
      <c r="G73" s="224"/>
      <c r="H73" s="224"/>
      <c r="I73" s="140"/>
      <c r="J73" s="140"/>
      <c r="K73" s="66"/>
    </row>
    <row r="74" spans="2:15">
      <c r="B74" s="303" t="str">
        <f>IF(J72="ja","Höhe organisatorischer Leitungsanteil abweichend vom päd. Leitungsanteil","")</f>
        <v/>
      </c>
      <c r="C74" s="304"/>
      <c r="D74" s="304"/>
      <c r="E74" s="304"/>
      <c r="F74" s="304"/>
      <c r="G74" s="224"/>
      <c r="H74" s="224"/>
      <c r="I74" s="65"/>
      <c r="J74" s="130">
        <v>0</v>
      </c>
      <c r="K74" s="131"/>
    </row>
    <row r="75" spans="2:15" ht="65.25" customHeight="1">
      <c r="B75" s="259" t="str">
        <f>P28</f>
        <v>Entsprechend der oben genannten Kinderzahlen und Durchschnittssätze beantragen wir Personalkostenzuschüsse
für KK in Höhe von 88,6 %, 
für KG in Höhe von 86,4 % und  
für Hort in Höhe von 84 % für das I. Quartal 2019
und bei Asyl-Kd. in Höhe von 100 %</v>
      </c>
      <c r="C75" s="260"/>
      <c r="D75" s="260"/>
      <c r="E75" s="260"/>
      <c r="F75" s="260"/>
      <c r="G75" s="260"/>
      <c r="H75" s="260"/>
      <c r="I75" s="260"/>
      <c r="J75" s="260"/>
      <c r="K75" s="261"/>
    </row>
    <row r="76" spans="2:15" ht="13.5" customHeight="1">
      <c r="B76" s="259" t="s">
        <v>105</v>
      </c>
      <c r="C76" s="260"/>
      <c r="D76" s="260"/>
      <c r="E76" s="260"/>
      <c r="F76" s="260"/>
      <c r="G76" s="260"/>
      <c r="H76" s="260"/>
      <c r="I76" s="260"/>
      <c r="J76" s="260"/>
      <c r="K76" s="261"/>
    </row>
    <row r="77" spans="2:15">
      <c r="B77" s="259" t="s">
        <v>95</v>
      </c>
      <c r="C77" s="260"/>
      <c r="D77" s="260"/>
      <c r="E77" s="260"/>
      <c r="F77" s="260"/>
      <c r="G77" s="260"/>
      <c r="H77" s="260"/>
      <c r="I77" s="260"/>
      <c r="J77" s="260"/>
      <c r="K77" s="261"/>
    </row>
    <row r="78" spans="2:15" ht="54" customHeight="1">
      <c r="B78" s="12"/>
      <c r="C78" s="3"/>
      <c r="D78" s="3"/>
      <c r="E78" s="3"/>
      <c r="F78" s="3"/>
      <c r="G78" s="3"/>
      <c r="H78" s="6"/>
      <c r="I78" s="6"/>
      <c r="J78" s="6"/>
      <c r="K78" s="7"/>
    </row>
    <row r="79" spans="2:15">
      <c r="B79" s="64" t="s">
        <v>9</v>
      </c>
      <c r="C79" s="65"/>
      <c r="D79" s="65"/>
      <c r="E79" s="6"/>
      <c r="F79" s="6"/>
      <c r="G79" s="6"/>
      <c r="H79" s="6"/>
      <c r="I79" s="6"/>
      <c r="J79" s="6"/>
      <c r="K79" s="7"/>
    </row>
    <row r="80" spans="2:15" ht="13.8" thickBot="1">
      <c r="B80" s="9"/>
      <c r="C80" s="10"/>
      <c r="D80" s="10"/>
      <c r="E80" s="10"/>
      <c r="F80" s="10"/>
      <c r="G80" s="10"/>
      <c r="H80" s="10"/>
      <c r="I80" s="10"/>
      <c r="J80" s="10"/>
      <c r="K80" s="11"/>
    </row>
    <row r="81" spans="2:11">
      <c r="B81" s="63" t="s">
        <v>12</v>
      </c>
      <c r="C81" s="63"/>
      <c r="D81" s="63"/>
      <c r="E81" s="63"/>
      <c r="F81" s="63"/>
      <c r="G81" s="63"/>
      <c r="H81" s="4"/>
      <c r="I81" s="4"/>
      <c r="J81" s="4"/>
    </row>
    <row r="82" spans="2:11">
      <c r="B82" s="63" t="s">
        <v>10</v>
      </c>
      <c r="C82" s="63"/>
      <c r="D82" s="63"/>
      <c r="E82" s="63"/>
      <c r="F82" s="63"/>
      <c r="G82" s="63"/>
      <c r="H82" s="4"/>
      <c r="I82" s="4"/>
    </row>
    <row r="83" spans="2:11">
      <c r="B83" s="241" t="s">
        <v>111</v>
      </c>
      <c r="K83" s="258" t="s">
        <v>116</v>
      </c>
    </row>
  </sheetData>
  <sheetProtection password="CA75" sheet="1" objects="1" scenarios="1"/>
  <mergeCells count="53">
    <mergeCell ref="B24:C24"/>
    <mergeCell ref="B34:C34"/>
    <mergeCell ref="B33:C33"/>
    <mergeCell ref="B35:C35"/>
    <mergeCell ref="B32:C32"/>
    <mergeCell ref="B25:C25"/>
    <mergeCell ref="B29:C29"/>
    <mergeCell ref="B71:F72"/>
    <mergeCell ref="B76:K76"/>
    <mergeCell ref="B30:C30"/>
    <mergeCell ref="B74:F74"/>
    <mergeCell ref="B39:C39"/>
    <mergeCell ref="B36:C36"/>
    <mergeCell ref="B37:C37"/>
    <mergeCell ref="B42:C42"/>
    <mergeCell ref="B44:C44"/>
    <mergeCell ref="B45:C45"/>
    <mergeCell ref="G54:I54"/>
    <mergeCell ref="B41:C41"/>
    <mergeCell ref="B43:C43"/>
    <mergeCell ref="B50:E50"/>
    <mergeCell ref="B38:C38"/>
    <mergeCell ref="B40:C40"/>
    <mergeCell ref="B21:C21"/>
    <mergeCell ref="B2:K2"/>
    <mergeCell ref="I6:K6"/>
    <mergeCell ref="B13:C13"/>
    <mergeCell ref="B22:C22"/>
    <mergeCell ref="B12:C12"/>
    <mergeCell ref="B9:C11"/>
    <mergeCell ref="B18:C18"/>
    <mergeCell ref="B19:C19"/>
    <mergeCell ref="C4:F4"/>
    <mergeCell ref="C6:F6"/>
    <mergeCell ref="J4:K4"/>
    <mergeCell ref="B20:C20"/>
    <mergeCell ref="B8:C8"/>
    <mergeCell ref="B77:K77"/>
    <mergeCell ref="B75:K75"/>
    <mergeCell ref="I9:I11"/>
    <mergeCell ref="B48:F48"/>
    <mergeCell ref="B49:F49"/>
    <mergeCell ref="B14:C14"/>
    <mergeCell ref="B15:C15"/>
    <mergeCell ref="B17:C17"/>
    <mergeCell ref="G53:I53"/>
    <mergeCell ref="B28:C28"/>
    <mergeCell ref="B23:C23"/>
    <mergeCell ref="I51:K51"/>
    <mergeCell ref="B16:C16"/>
    <mergeCell ref="B26:C26"/>
    <mergeCell ref="B27:C27"/>
    <mergeCell ref="B46:C46"/>
  </mergeCells>
  <phoneticPr fontId="2" type="noConversion"/>
  <conditionalFormatting sqref="I73:J73">
    <cfRule type="cellIs" dxfId="2" priority="1" stopIfTrue="1" operator="equal">
      <formula>"ja"</formula>
    </cfRule>
  </conditionalFormatting>
  <dataValidations count="4">
    <dataValidation type="list" showInputMessage="1" showErrorMessage="1" sqref="J72">
      <formula1>$S$7:$S$9</formula1>
    </dataValidation>
    <dataValidation type="list" allowBlank="1" showErrorMessage="1" errorTitle="Fehlermeldung!" error="Der Eintrag entspricht nicht der hinterlegten Liste!_x000a_Wählen Sie einen Eintrag aus!" sqref="I34:I38 C44:C45 C41:C42 B41:B45 C34 B34:B38 I41:I45 C36:C38">
      <formula1>$Q$7:$Q$14</formula1>
    </dataValidation>
    <dataValidation type="list" allowBlank="1" showErrorMessage="1" errorTitle="Falsche Eingabe" error="Der Eintrag entspricht nicht der hinterlegten Liste!_x000a_Wählen Sie einen Eintrag aus!" sqref="C17:C19 I23:I28 I14:I19 C26:C28 C23:C24 B23:B28 C14:C15 B14:B19">
      <formula1>$O$7:$O$26</formula1>
    </dataValidation>
    <dataValidation type="list" showInputMessage="1" showErrorMessage="1" errorTitle="Hinweis!" error="Bitte den Wert über das Listenfeld auswählen!" sqref="I6:K6">
      <formula1>$T$9:$T$12</formula1>
    </dataValidation>
  </dataValidations>
  <pageMargins left="0.78740157480314965" right="7.874015748031496E-2" top="0.27559055118110237" bottom="0.23622047244094491" header="0" footer="0"/>
  <pageSetup paperSize="9" scale="61" orientation="portrait" r:id="rId1"/>
  <headerFooter alignWithMargins="0"/>
  <cellWatches>
    <cellWatch r="J7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zoomScale="85" zoomScaleNormal="85" workbookViewId="0">
      <selection activeCell="O72" sqref="O72"/>
    </sheetView>
  </sheetViews>
  <sheetFormatPr baseColWidth="10" defaultColWidth="11.44140625" defaultRowHeight="13.2"/>
  <cols>
    <col min="1" max="1" width="10.6640625" style="1" customWidth="1"/>
    <col min="2" max="2" width="23.88671875" style="1" bestFit="1" customWidth="1"/>
    <col min="3" max="3" width="17.6640625" style="1" customWidth="1"/>
    <col min="4" max="4" width="16" style="1" customWidth="1"/>
    <col min="5" max="5" width="16.6640625" style="1" customWidth="1"/>
    <col min="6" max="6" width="14.44140625" style="1" customWidth="1"/>
    <col min="7" max="7" width="16.33203125" style="1" customWidth="1"/>
    <col min="8" max="8" width="13.109375" style="1" bestFit="1" customWidth="1"/>
    <col min="9" max="9" width="22" style="1" customWidth="1"/>
    <col min="10" max="11" width="11.44140625" style="1"/>
    <col min="12" max="12" width="11.6640625" style="1" hidden="1" customWidth="1"/>
    <col min="13" max="14" width="11.44140625" style="1" hidden="1" customWidth="1"/>
    <col min="15" max="15" width="15.33203125" style="1" bestFit="1" customWidth="1"/>
    <col min="16" max="16384" width="11.44140625" style="1"/>
  </cols>
  <sheetData>
    <row r="1" spans="1:15" ht="57.75" customHeight="1">
      <c r="A1" s="316" t="s">
        <v>115</v>
      </c>
      <c r="B1" s="317"/>
      <c r="C1" s="317"/>
      <c r="D1" s="317"/>
      <c r="E1" s="317"/>
      <c r="F1" s="317"/>
      <c r="G1" s="317"/>
      <c r="H1" s="317"/>
      <c r="I1" s="318"/>
    </row>
    <row r="2" spans="1:15">
      <c r="A2" s="5"/>
      <c r="B2" s="6"/>
      <c r="C2" s="6"/>
      <c r="D2" s="6"/>
      <c r="E2" s="6"/>
      <c r="F2" s="6"/>
      <c r="G2" s="6"/>
      <c r="H2" s="6"/>
      <c r="I2" s="14"/>
    </row>
    <row r="3" spans="1:15">
      <c r="A3" s="8" t="s">
        <v>18</v>
      </c>
      <c r="B3" s="319" t="str">
        <f>IF('Quartale I-IV'!$C$4=""," ",'Quartale I-IV'!$C$4)</f>
        <v xml:space="preserve"> </v>
      </c>
      <c r="C3" s="319"/>
      <c r="D3" s="319"/>
      <c r="E3" s="319"/>
      <c r="F3" s="319"/>
      <c r="G3" s="319"/>
      <c r="H3" s="61" t="s">
        <v>84</v>
      </c>
      <c r="I3" s="62" t="str">
        <f>IF('Quartale I-IV'!$J$4="", " ",'Quartale I-IV'!$J$4)</f>
        <v xml:space="preserve"> </v>
      </c>
      <c r="L3" s="16"/>
    </row>
    <row r="4" spans="1:15">
      <c r="A4" s="5"/>
      <c r="B4" s="6"/>
      <c r="C4" s="6"/>
      <c r="D4" s="6"/>
      <c r="E4" s="6"/>
      <c r="F4" s="6"/>
      <c r="G4" s="6"/>
      <c r="H4" s="6"/>
      <c r="I4" s="14"/>
      <c r="L4" s="16"/>
    </row>
    <row r="5" spans="1:15">
      <c r="A5" s="8" t="s">
        <v>19</v>
      </c>
      <c r="B5" s="319" t="str">
        <f>IF('Quartale I-IV'!$C$6=""," ",'Quartale I-IV'!$C$6)</f>
        <v xml:space="preserve"> </v>
      </c>
      <c r="C5" s="319"/>
      <c r="D5" s="319"/>
      <c r="E5" s="319"/>
      <c r="F5" s="228"/>
      <c r="G5" s="323" t="str">
        <f>'Quartale I-IV'!$I$6</f>
        <v>Stichtag: 01.12.2018 (I. Quartal 2019)</v>
      </c>
      <c r="H5" s="323"/>
      <c r="I5" s="324"/>
      <c r="L5" s="16"/>
    </row>
    <row r="6" spans="1:15" ht="13.8" thickBot="1">
      <c r="A6" s="9"/>
      <c r="B6" s="10"/>
      <c r="C6" s="10"/>
      <c r="D6" s="10"/>
      <c r="E6" s="10"/>
      <c r="F6" s="10"/>
      <c r="G6" s="10"/>
      <c r="H6" s="10"/>
      <c r="I6" s="17"/>
    </row>
    <row r="7" spans="1:15" ht="39.6">
      <c r="A7" s="290" t="s">
        <v>3</v>
      </c>
      <c r="B7" s="291"/>
      <c r="C7" s="69" t="s">
        <v>0</v>
      </c>
      <c r="D7" s="320" t="s">
        <v>61</v>
      </c>
      <c r="E7" s="239" t="s">
        <v>1</v>
      </c>
      <c r="F7" s="240" t="s">
        <v>110</v>
      </c>
      <c r="G7" s="320" t="s">
        <v>62</v>
      </c>
      <c r="H7" s="172" t="s">
        <v>2</v>
      </c>
      <c r="I7" s="320" t="s">
        <v>63</v>
      </c>
    </row>
    <row r="8" spans="1:15">
      <c r="A8" s="292"/>
      <c r="B8" s="293"/>
      <c r="C8" s="73" t="s">
        <v>11</v>
      </c>
      <c r="D8" s="321"/>
      <c r="E8" s="173" t="s">
        <v>11</v>
      </c>
      <c r="F8" s="173" t="s">
        <v>11</v>
      </c>
      <c r="G8" s="321"/>
      <c r="H8" s="173" t="s">
        <v>11</v>
      </c>
      <c r="I8" s="321"/>
    </row>
    <row r="9" spans="1:15" ht="13.8" thickBot="1">
      <c r="A9" s="292"/>
      <c r="B9" s="293"/>
      <c r="C9" s="174" t="s">
        <v>4</v>
      </c>
      <c r="D9" s="322"/>
      <c r="E9" s="175" t="s">
        <v>4</v>
      </c>
      <c r="F9" s="175" t="s">
        <v>4</v>
      </c>
      <c r="G9" s="322"/>
      <c r="H9" s="175" t="s">
        <v>4</v>
      </c>
      <c r="I9" s="322"/>
    </row>
    <row r="10" spans="1:15">
      <c r="A10" s="176" t="s">
        <v>64</v>
      </c>
      <c r="B10" s="177"/>
      <c r="C10" s="178"/>
      <c r="D10" s="229"/>
      <c r="E10" s="229"/>
      <c r="F10" s="229"/>
      <c r="G10" s="229"/>
      <c r="H10" s="229"/>
      <c r="I10" s="234"/>
      <c r="L10" s="50"/>
    </row>
    <row r="11" spans="1:15">
      <c r="A11" s="312" t="s">
        <v>65</v>
      </c>
      <c r="B11" s="313"/>
      <c r="C11" s="183">
        <f>'Quartale I-IV'!D12</f>
        <v>0</v>
      </c>
      <c r="D11" s="184">
        <f>'Quartale I-IV'!E12</f>
        <v>0</v>
      </c>
      <c r="E11" s="185">
        <f>'Quartale I-IV'!$F$12</f>
        <v>0</v>
      </c>
      <c r="F11" s="230">
        <f>'Quartale I-IV'!G12</f>
        <v>0</v>
      </c>
      <c r="G11" s="184">
        <f>'Quartale I-IV'!H12</f>
        <v>0</v>
      </c>
      <c r="H11" s="185">
        <f>'Quartale I-IV'!$J$12</f>
        <v>0</v>
      </c>
      <c r="I11" s="184">
        <f>'Quartale I-IV'!K12</f>
        <v>0</v>
      </c>
    </row>
    <row r="12" spans="1:15">
      <c r="A12" s="310" t="s">
        <v>94</v>
      </c>
      <c r="B12" s="311"/>
      <c r="C12" s="197">
        <f>'Quartale I-IV'!D20</f>
        <v>0</v>
      </c>
      <c r="D12" s="198">
        <f>'Quartale I-IV'!E20</f>
        <v>0</v>
      </c>
      <c r="E12" s="199">
        <f>'Quartale I-IV'!F20</f>
        <v>0</v>
      </c>
      <c r="F12" s="231">
        <f>'Quartale I-IV'!G20</f>
        <v>0</v>
      </c>
      <c r="G12" s="198">
        <f>'Quartale I-IV'!H20</f>
        <v>0</v>
      </c>
      <c r="H12" s="199">
        <f>'Quartale I-IV'!J20</f>
        <v>0</v>
      </c>
      <c r="I12" s="198">
        <f>'Quartale I-IV'!K20</f>
        <v>0</v>
      </c>
    </row>
    <row r="13" spans="1:15">
      <c r="A13" s="312" t="s">
        <v>66</v>
      </c>
      <c r="B13" s="313"/>
      <c r="C13" s="183">
        <f>'Quartale I-IV'!D21</f>
        <v>0</v>
      </c>
      <c r="D13" s="184">
        <f>'Quartale I-IV'!E21</f>
        <v>0</v>
      </c>
      <c r="E13" s="185">
        <f>'Quartale I-IV'!$F$21</f>
        <v>0</v>
      </c>
      <c r="F13" s="230">
        <f>'Quartale I-IV'!G21</f>
        <v>0</v>
      </c>
      <c r="G13" s="184">
        <f>'Quartale I-IV'!H21</f>
        <v>0</v>
      </c>
      <c r="H13" s="185">
        <f>'Quartale I-IV'!$J$21</f>
        <v>0</v>
      </c>
      <c r="I13" s="184">
        <f>'Quartale I-IV'!K21</f>
        <v>0</v>
      </c>
    </row>
    <row r="14" spans="1:15">
      <c r="A14" s="310" t="s">
        <v>94</v>
      </c>
      <c r="B14" s="311"/>
      <c r="C14" s="194">
        <f>'Quartale I-IV'!D29</f>
        <v>0</v>
      </c>
      <c r="D14" s="195">
        <f>'Quartale I-IV'!E29</f>
        <v>0</v>
      </c>
      <c r="E14" s="196">
        <f>'Quartale I-IV'!F29</f>
        <v>0</v>
      </c>
      <c r="F14" s="232">
        <f>'Quartale I-IV'!G29</f>
        <v>0</v>
      </c>
      <c r="G14" s="195">
        <f>'Quartale I-IV'!H29</f>
        <v>0</v>
      </c>
      <c r="H14" s="196">
        <f>'Quartale I-IV'!J29</f>
        <v>0</v>
      </c>
      <c r="I14" s="195">
        <f>'Quartale I-IV'!K29</f>
        <v>0</v>
      </c>
    </row>
    <row r="15" spans="1:15" ht="13.8" thickBot="1">
      <c r="A15" s="299" t="s">
        <v>6</v>
      </c>
      <c r="B15" s="300"/>
      <c r="C15" s="179">
        <f t="shared" ref="C15:I15" si="0">C11+C13</f>
        <v>0</v>
      </c>
      <c r="D15" s="180">
        <f t="shared" si="0"/>
        <v>0</v>
      </c>
      <c r="E15" s="181">
        <f t="shared" si="0"/>
        <v>0</v>
      </c>
      <c r="F15" s="233">
        <f>F11+F13</f>
        <v>0</v>
      </c>
      <c r="G15" s="180">
        <f t="shared" si="0"/>
        <v>0</v>
      </c>
      <c r="H15" s="181">
        <f t="shared" si="0"/>
        <v>0</v>
      </c>
      <c r="I15" s="180">
        <f t="shared" si="0"/>
        <v>0</v>
      </c>
      <c r="O15" s="191"/>
    </row>
    <row r="16" spans="1:15" ht="13.8" thickTop="1">
      <c r="A16" s="182" t="s">
        <v>67</v>
      </c>
      <c r="B16" s="238"/>
      <c r="C16" s="236"/>
      <c r="D16" s="235"/>
      <c r="E16" s="236"/>
      <c r="F16" s="236"/>
      <c r="G16" s="235"/>
      <c r="H16" s="236"/>
      <c r="I16" s="237"/>
    </row>
    <row r="17" spans="1:9">
      <c r="A17" s="312" t="s">
        <v>65</v>
      </c>
      <c r="B17" s="313"/>
      <c r="C17" s="183">
        <f>'Quartale I-IV'!D32</f>
        <v>0</v>
      </c>
      <c r="D17" s="184">
        <f>'Quartale I-IV'!E32</f>
        <v>0</v>
      </c>
      <c r="E17" s="185">
        <f>'Quartale I-IV'!$F$32</f>
        <v>0</v>
      </c>
      <c r="F17" s="230">
        <f>'Quartale I-IV'!G32</f>
        <v>0</v>
      </c>
      <c r="G17" s="184">
        <f>'Quartale I-IV'!H32</f>
        <v>0</v>
      </c>
      <c r="H17" s="185">
        <f>'Quartale I-IV'!$J$32</f>
        <v>0</v>
      </c>
      <c r="I17" s="184">
        <f>'Quartale I-IV'!K32</f>
        <v>0</v>
      </c>
    </row>
    <row r="18" spans="1:9">
      <c r="A18" s="312" t="s">
        <v>66</v>
      </c>
      <c r="B18" s="313"/>
      <c r="C18" s="183">
        <f>'Quartale I-IV'!$D$39</f>
        <v>0</v>
      </c>
      <c r="D18" s="184">
        <f>'Quartale I-IV'!E39</f>
        <v>0</v>
      </c>
      <c r="E18" s="185">
        <f>'Quartale I-IV'!$F$39</f>
        <v>0</v>
      </c>
      <c r="F18" s="230">
        <f>'Quartale I-IV'!G39</f>
        <v>0</v>
      </c>
      <c r="G18" s="184">
        <f>'Quartale I-IV'!H39</f>
        <v>0</v>
      </c>
      <c r="H18" s="185">
        <f>'Quartale I-IV'!$J$39</f>
        <v>0</v>
      </c>
      <c r="I18" s="184">
        <f>'Quartale I-IV'!K39</f>
        <v>0</v>
      </c>
    </row>
    <row r="19" spans="1:9" ht="13.8" thickBot="1">
      <c r="A19" s="299" t="s">
        <v>50</v>
      </c>
      <c r="B19" s="300"/>
      <c r="C19" s="179">
        <f t="shared" ref="C19:I19" si="1">SUM(C17+C18)</f>
        <v>0</v>
      </c>
      <c r="D19" s="180">
        <f t="shared" si="1"/>
        <v>0</v>
      </c>
      <c r="E19" s="181">
        <f t="shared" si="1"/>
        <v>0</v>
      </c>
      <c r="F19" s="233">
        <f>SUM(F17+F18)</f>
        <v>0</v>
      </c>
      <c r="G19" s="180">
        <f t="shared" si="1"/>
        <v>0</v>
      </c>
      <c r="H19" s="181">
        <f t="shared" si="1"/>
        <v>0</v>
      </c>
      <c r="I19" s="180">
        <f t="shared" si="1"/>
        <v>0</v>
      </c>
    </row>
    <row r="20" spans="1:9" ht="14.4" thickTop="1" thickBot="1">
      <c r="A20" s="278" t="s">
        <v>68</v>
      </c>
      <c r="B20" s="279"/>
      <c r="C20" s="186">
        <f>C15+C19</f>
        <v>0</v>
      </c>
      <c r="D20" s="187"/>
      <c r="E20" s="188">
        <f>E15+E19</f>
        <v>0</v>
      </c>
      <c r="F20" s="186">
        <f>F15+F19</f>
        <v>0</v>
      </c>
      <c r="G20" s="187"/>
      <c r="H20" s="189">
        <f>H15+H19</f>
        <v>0</v>
      </c>
      <c r="I20" s="190"/>
    </row>
    <row r="21" spans="1:9" ht="13.8" thickTop="1">
      <c r="A21" s="18"/>
      <c r="B21" s="19"/>
      <c r="C21" s="20"/>
      <c r="D21" s="21"/>
      <c r="E21" s="20"/>
      <c r="F21" s="20"/>
      <c r="G21" s="21"/>
      <c r="H21" s="20"/>
      <c r="I21" s="22"/>
    </row>
    <row r="22" spans="1:9">
      <c r="A22" s="23" t="s">
        <v>69</v>
      </c>
      <c r="B22" s="24"/>
      <c r="C22" s="24"/>
      <c r="D22" s="15"/>
      <c r="E22" s="15"/>
      <c r="F22" s="15"/>
      <c r="G22" s="58">
        <f>'Quartale I-IV'!$J$49</f>
        <v>0</v>
      </c>
      <c r="H22" s="25"/>
      <c r="I22" s="26"/>
    </row>
    <row r="23" spans="1:9">
      <c r="A23" s="308" t="s">
        <v>70</v>
      </c>
      <c r="B23" s="309"/>
      <c r="C23" s="309"/>
      <c r="D23" s="15"/>
      <c r="E23" s="15"/>
      <c r="F23" s="15"/>
      <c r="G23" s="54">
        <f>C20+E20+H20+F20</f>
        <v>0</v>
      </c>
      <c r="H23" s="27" t="str">
        <f>IF(G23&gt;G22,"  Platzkapazität überschritten!","")</f>
        <v/>
      </c>
      <c r="I23" s="26"/>
    </row>
    <row r="24" spans="1:9">
      <c r="A24" s="28"/>
      <c r="B24" s="25" t="s">
        <v>85</v>
      </c>
      <c r="C24" s="25"/>
      <c r="D24" s="15"/>
      <c r="E24" s="15"/>
      <c r="F24" s="15"/>
      <c r="G24" s="54">
        <f>C19+E19+H19+F19</f>
        <v>0</v>
      </c>
      <c r="H24" s="25"/>
      <c r="I24" s="26"/>
    </row>
    <row r="25" spans="1:9" ht="3" customHeight="1">
      <c r="A25" s="28"/>
      <c r="B25" s="25"/>
      <c r="C25" s="25"/>
      <c r="D25" s="15"/>
      <c r="E25" s="15"/>
      <c r="F25" s="15"/>
      <c r="G25" s="55"/>
      <c r="H25" s="25"/>
      <c r="I25" s="26"/>
    </row>
    <row r="26" spans="1:9">
      <c r="A26" s="28" t="s">
        <v>71</v>
      </c>
      <c r="B26" s="25"/>
      <c r="C26" s="25"/>
      <c r="D26" s="15"/>
      <c r="E26" s="15"/>
      <c r="F26" s="15"/>
      <c r="G26" s="29">
        <f>'Quartale I-IV'!$J$52</f>
        <v>0</v>
      </c>
      <c r="H26" s="25"/>
      <c r="I26" s="26"/>
    </row>
    <row r="27" spans="1:9" ht="6" customHeight="1">
      <c r="A27" s="28"/>
      <c r="B27" s="25"/>
      <c r="C27" s="25"/>
      <c r="D27" s="15"/>
      <c r="E27" s="15"/>
      <c r="F27" s="15"/>
      <c r="G27" s="29"/>
      <c r="H27" s="25"/>
      <c r="I27" s="26"/>
    </row>
    <row r="28" spans="1:9">
      <c r="A28" s="28" t="str">
        <f>'Quartale I-IV'!B53</f>
        <v>zusätzl. Stellen-Ist päd. Personal § 10 Abs. 2 KitaPersV</v>
      </c>
      <c r="B28" s="25"/>
      <c r="C28" s="25"/>
      <c r="D28" s="15"/>
      <c r="E28" s="29">
        <f>'Quartale I-IV'!$F$53</f>
        <v>0</v>
      </c>
      <c r="F28" s="29"/>
      <c r="G28" s="29">
        <f>'Quartale I-IV'!J53</f>
        <v>0</v>
      </c>
      <c r="H28" s="25"/>
      <c r="I28" s="26"/>
    </row>
    <row r="29" spans="1:9" ht="3" customHeight="1">
      <c r="A29" s="28"/>
      <c r="B29" s="25"/>
      <c r="C29" s="25"/>
      <c r="D29" s="15"/>
      <c r="E29" s="15"/>
      <c r="F29" s="15"/>
      <c r="G29" s="29"/>
      <c r="H29" s="25"/>
      <c r="I29" s="26"/>
    </row>
    <row r="30" spans="1:9">
      <c r="A30" s="28" t="str">
        <f>'Quartale I-IV'!B54</f>
        <v>zusätzl. Stellen-Ist päd. Personal § 10 Abs. 3 und 4 KitaPersV</v>
      </c>
      <c r="B30" s="25"/>
      <c r="C30" s="25"/>
      <c r="D30" s="15"/>
      <c r="E30" s="29">
        <f>'Quartale I-IV'!F54</f>
        <v>0</v>
      </c>
      <c r="F30" s="29"/>
      <c r="G30" s="29">
        <f>'Quartale I-IV'!J54</f>
        <v>0</v>
      </c>
      <c r="H30" s="25"/>
      <c r="I30" s="26"/>
    </row>
    <row r="31" spans="1:9" ht="6" customHeight="1">
      <c r="A31" s="28"/>
      <c r="B31" s="25"/>
      <c r="C31" s="25"/>
      <c r="D31" s="25"/>
      <c r="E31" s="15"/>
      <c r="F31" s="15"/>
      <c r="G31" s="29"/>
      <c r="H31" s="25"/>
      <c r="I31" s="26"/>
    </row>
    <row r="32" spans="1:9">
      <c r="A32" s="5" t="s">
        <v>83</v>
      </c>
      <c r="B32" s="25"/>
      <c r="C32" s="25"/>
      <c r="D32" s="25"/>
      <c r="E32" s="15"/>
      <c r="F32" s="15"/>
      <c r="G32" s="29">
        <f>'Quartale I-IV'!$J$55</f>
        <v>0</v>
      </c>
      <c r="H32" s="25"/>
      <c r="I32" s="26"/>
    </row>
    <row r="33" spans="1:11" ht="3" customHeight="1">
      <c r="A33" s="28"/>
      <c r="B33" s="25"/>
      <c r="C33" s="25"/>
      <c r="D33" s="25"/>
      <c r="E33" s="15"/>
      <c r="F33" s="15"/>
      <c r="G33" s="29"/>
      <c r="H33" s="25"/>
      <c r="I33" s="26"/>
    </row>
    <row r="34" spans="1:11">
      <c r="A34" s="28" t="s">
        <v>72</v>
      </c>
      <c r="B34" s="25"/>
      <c r="C34" s="25"/>
      <c r="D34" s="25"/>
      <c r="E34" s="15"/>
      <c r="F34" s="15"/>
      <c r="G34" s="29">
        <f>'Quartale I-IV'!$J$56</f>
        <v>0</v>
      </c>
      <c r="H34" s="25"/>
      <c r="I34" s="26"/>
    </row>
    <row r="35" spans="1:11" ht="3" customHeight="1">
      <c r="A35" s="28"/>
      <c r="B35" s="25"/>
      <c r="C35" s="25"/>
      <c r="D35" s="25"/>
      <c r="E35" s="15"/>
      <c r="F35" s="15"/>
      <c r="G35" s="29"/>
      <c r="H35" s="25"/>
      <c r="I35" s="26"/>
    </row>
    <row r="36" spans="1:11">
      <c r="A36" s="28" t="s">
        <v>92</v>
      </c>
      <c r="B36" s="25"/>
      <c r="C36" s="25"/>
      <c r="D36" s="25"/>
      <c r="E36" s="15"/>
      <c r="F36" s="15"/>
      <c r="G36" s="29">
        <f>'Quartale I-IV'!J57</f>
        <v>0</v>
      </c>
      <c r="H36" s="25"/>
      <c r="I36" s="26"/>
    </row>
    <row r="37" spans="1:11" ht="3" customHeight="1">
      <c r="A37" s="28"/>
      <c r="B37" s="25"/>
      <c r="C37" s="25"/>
      <c r="D37" s="25"/>
      <c r="E37" s="15"/>
      <c r="F37" s="15"/>
      <c r="G37" s="29"/>
      <c r="H37" s="25"/>
      <c r="I37" s="26"/>
    </row>
    <row r="38" spans="1:11" ht="12.75" customHeight="1">
      <c r="A38" s="28" t="s">
        <v>90</v>
      </c>
      <c r="B38" s="25"/>
      <c r="C38" s="25"/>
      <c r="D38" s="25"/>
      <c r="E38" s="15"/>
      <c r="F38" s="15"/>
      <c r="G38" s="29">
        <f>'Quartale I-IV'!J58</f>
        <v>0</v>
      </c>
      <c r="H38" s="25"/>
      <c r="I38" s="26"/>
    </row>
    <row r="39" spans="1:11" ht="3" customHeight="1">
      <c r="A39" s="28"/>
      <c r="B39" s="25"/>
      <c r="C39" s="25"/>
      <c r="D39" s="25"/>
      <c r="E39" s="15"/>
      <c r="F39" s="15"/>
      <c r="G39" s="29"/>
      <c r="H39" s="25"/>
      <c r="I39" s="26"/>
    </row>
    <row r="40" spans="1:11" ht="12.75" customHeight="1">
      <c r="A40" s="28" t="s">
        <v>103</v>
      </c>
      <c r="B40" s="25"/>
      <c r="C40" s="25"/>
      <c r="D40" s="25"/>
      <c r="E40" s="15"/>
      <c r="F40" s="15"/>
      <c r="G40" s="216">
        <f>'Quartale I-IV'!J59</f>
        <v>6.25E-2</v>
      </c>
      <c r="H40" s="25"/>
      <c r="I40" s="26"/>
    </row>
    <row r="41" spans="1:11" ht="3" customHeight="1">
      <c r="A41" s="28"/>
      <c r="B41" s="25"/>
      <c r="C41" s="25"/>
      <c r="D41" s="25"/>
      <c r="E41" s="15"/>
      <c r="F41" s="15"/>
      <c r="G41" s="29"/>
      <c r="H41" s="25"/>
      <c r="I41" s="26"/>
    </row>
    <row r="42" spans="1:11" ht="12.75" customHeight="1">
      <c r="A42" s="28" t="s">
        <v>73</v>
      </c>
      <c r="B42" s="25"/>
      <c r="C42" s="25"/>
      <c r="D42" s="25"/>
      <c r="E42" s="15"/>
      <c r="F42" s="15"/>
      <c r="G42" s="29">
        <f>D19+G19+I19</f>
        <v>0</v>
      </c>
      <c r="H42" s="25"/>
      <c r="I42" s="26"/>
    </row>
    <row r="43" spans="1:11" ht="3" customHeight="1">
      <c r="A43" s="28"/>
      <c r="B43" s="25"/>
      <c r="C43" s="25"/>
      <c r="D43" s="25"/>
      <c r="E43" s="15"/>
      <c r="F43" s="15"/>
      <c r="G43" s="29"/>
      <c r="H43" s="25"/>
      <c r="I43" s="26"/>
    </row>
    <row r="44" spans="1:11" ht="12.75" customHeight="1">
      <c r="A44" s="28" t="str">
        <f>'Quartale I-IV'!B61</f>
        <v>abzügl. Stellen zum Landesprogramm "Kiez-Kita"</v>
      </c>
      <c r="B44" s="25"/>
      <c r="C44" s="25"/>
      <c r="D44" s="25"/>
      <c r="E44" s="15"/>
      <c r="F44" s="15"/>
      <c r="G44" s="29">
        <f>'Quartale I-IV'!J61</f>
        <v>0</v>
      </c>
      <c r="H44" s="25"/>
      <c r="I44" s="26"/>
    </row>
    <row r="45" spans="1:11" ht="3" customHeight="1">
      <c r="A45" s="28"/>
      <c r="B45" s="25"/>
      <c r="C45" s="25"/>
      <c r="D45" s="25"/>
      <c r="E45" s="15"/>
      <c r="F45" s="15"/>
      <c r="G45" s="29"/>
      <c r="H45" s="25"/>
      <c r="I45" s="26"/>
    </row>
    <row r="46" spans="1:11">
      <c r="A46" s="1" t="str">
        <f>'Quartale I-IV'!B62</f>
        <v>abzügl. Stellen für Projekt "Inklusive Kita" des Landkreises</v>
      </c>
      <c r="G46" s="29">
        <f>'Quartale I-IV'!J62</f>
        <v>0</v>
      </c>
      <c r="H46" s="25"/>
      <c r="I46" s="26"/>
    </row>
    <row r="47" spans="1:11" ht="3" customHeight="1">
      <c r="A47" s="28"/>
      <c r="B47" s="25"/>
      <c r="C47" s="25"/>
      <c r="D47" s="25"/>
      <c r="E47" s="15"/>
      <c r="F47" s="15"/>
      <c r="G47" s="29"/>
      <c r="H47" s="25"/>
      <c r="I47" s="26"/>
    </row>
    <row r="48" spans="1:11">
      <c r="A48" s="28" t="s">
        <v>74</v>
      </c>
      <c r="B48" s="15"/>
      <c r="C48" s="15"/>
      <c r="D48" s="15"/>
      <c r="E48" s="15"/>
      <c r="F48" s="15"/>
      <c r="G48" s="29">
        <f>'Quartale I-IV'!J64</f>
        <v>0</v>
      </c>
      <c r="H48" s="25"/>
      <c r="I48" s="26"/>
      <c r="J48" s="16"/>
      <c r="K48" s="16"/>
    </row>
    <row r="49" spans="1:14" ht="4.5" customHeight="1">
      <c r="A49" s="28"/>
      <c r="B49" s="25"/>
      <c r="C49" s="25"/>
      <c r="D49" s="25"/>
      <c r="E49" s="15"/>
      <c r="F49" s="15"/>
      <c r="G49" s="55"/>
      <c r="H49" s="25"/>
      <c r="I49" s="26"/>
    </row>
    <row r="50" spans="1:14">
      <c r="A50" s="28" t="s">
        <v>75</v>
      </c>
      <c r="B50" s="25"/>
      <c r="C50" s="25"/>
      <c r="D50" s="25"/>
      <c r="E50" s="15"/>
      <c r="F50" s="15"/>
      <c r="G50" s="56">
        <f>D15+G15+I15</f>
        <v>0</v>
      </c>
      <c r="H50" s="25"/>
      <c r="I50" s="26"/>
    </row>
    <row r="51" spans="1:14" ht="3" customHeight="1">
      <c r="A51" s="28"/>
      <c r="B51" s="25"/>
      <c r="C51" s="25"/>
      <c r="D51" s="25"/>
      <c r="E51" s="15"/>
      <c r="F51" s="15"/>
      <c r="G51" s="55"/>
      <c r="H51" s="25"/>
      <c r="I51" s="26"/>
    </row>
    <row r="52" spans="1:14">
      <c r="A52" s="28" t="s">
        <v>57</v>
      </c>
      <c r="B52" s="25"/>
      <c r="C52" s="25"/>
      <c r="D52" s="25"/>
      <c r="E52" s="15"/>
      <c r="F52" s="15"/>
      <c r="G52" s="29">
        <f>IF(G50&lt;=4,0.125,IF(G50&lt;=10,0.25,IF(G50&lt;=15,0.375,0.5)))</f>
        <v>0.125</v>
      </c>
      <c r="H52" s="25"/>
      <c r="I52" s="26"/>
      <c r="L52" s="51" t="s">
        <v>80</v>
      </c>
      <c r="M52" s="51" t="s">
        <v>81</v>
      </c>
      <c r="N52" s="51" t="s">
        <v>82</v>
      </c>
    </row>
    <row r="53" spans="1:14" ht="3" customHeight="1">
      <c r="A53" s="28"/>
      <c r="B53" s="25"/>
      <c r="C53" s="25"/>
      <c r="D53" s="25"/>
      <c r="E53" s="25"/>
      <c r="F53" s="25"/>
      <c r="G53" s="55"/>
      <c r="H53" s="25"/>
      <c r="I53" s="26"/>
      <c r="L53" s="51"/>
      <c r="M53" s="51"/>
      <c r="N53" s="51"/>
    </row>
    <row r="54" spans="1:14">
      <c r="A54" s="28" t="s">
        <v>76</v>
      </c>
      <c r="B54" s="25"/>
      <c r="C54" s="25"/>
      <c r="D54" s="25" t="str">
        <f>IF(L54=1,"ja","nein")</f>
        <v>nein</v>
      </c>
      <c r="E54" s="15"/>
      <c r="F54" s="15"/>
      <c r="G54" s="59">
        <f>IF(AND(L54=1,M54=1),N54,IF(AND(L54=1,M54=0),G52,0))</f>
        <v>0</v>
      </c>
      <c r="H54" s="25"/>
      <c r="I54" s="26"/>
      <c r="L54" s="53">
        <f>'Quartale I-IV'!$O$70</f>
        <v>0</v>
      </c>
      <c r="M54" s="53">
        <f>'Quartale I-IV'!$O$72</f>
        <v>0</v>
      </c>
      <c r="N54" s="52">
        <f>'Quartale I-IV'!$J$74</f>
        <v>0</v>
      </c>
    </row>
    <row r="55" spans="1:14" ht="3" customHeight="1">
      <c r="A55" s="28"/>
      <c r="B55" s="25"/>
      <c r="C55" s="25"/>
      <c r="D55" s="25"/>
      <c r="E55" s="25"/>
      <c r="F55" s="25"/>
      <c r="G55" s="55"/>
      <c r="H55" s="25"/>
      <c r="I55" s="26"/>
    </row>
    <row r="56" spans="1:14">
      <c r="A56" s="28" t="s">
        <v>77</v>
      </c>
      <c r="B56" s="25"/>
      <c r="C56" s="25"/>
      <c r="D56" s="25"/>
      <c r="E56" s="25"/>
      <c r="F56" s="25"/>
      <c r="G56" s="60">
        <f>'Quartale I-IV'!$J$70</f>
        <v>0</v>
      </c>
      <c r="H56" s="25"/>
      <c r="I56" s="26"/>
    </row>
    <row r="57" spans="1:14" ht="3" customHeight="1">
      <c r="A57" s="28"/>
      <c r="B57" s="25"/>
      <c r="C57" s="25"/>
      <c r="D57" s="25"/>
      <c r="E57" s="25"/>
      <c r="F57" s="25"/>
      <c r="G57" s="55"/>
      <c r="H57" s="25"/>
      <c r="I57" s="26"/>
    </row>
    <row r="58" spans="1:14">
      <c r="A58" s="28" t="s">
        <v>96</v>
      </c>
      <c r="B58" s="25"/>
      <c r="C58" s="25"/>
      <c r="D58" s="25"/>
      <c r="E58" s="25"/>
      <c r="F58" s="25"/>
      <c r="G58" s="205">
        <f>ROUND(G56*G52*3*0.85,2)</f>
        <v>0</v>
      </c>
      <c r="H58" s="25"/>
      <c r="I58" s="26"/>
    </row>
    <row r="59" spans="1:14" ht="3" customHeight="1">
      <c r="A59" s="28"/>
      <c r="B59" s="25"/>
      <c r="C59" s="25"/>
      <c r="D59" s="25"/>
      <c r="E59" s="25"/>
      <c r="F59" s="25"/>
      <c r="G59" s="55"/>
      <c r="H59" s="25"/>
      <c r="I59" s="26"/>
    </row>
    <row r="60" spans="1:14">
      <c r="A60" s="28" t="s">
        <v>78</v>
      </c>
      <c r="B60" s="25"/>
      <c r="C60" s="25"/>
      <c r="D60" s="25"/>
      <c r="E60" s="25"/>
      <c r="F60" s="25"/>
      <c r="G60" s="29">
        <f>IF(G26&lt;=0,0,G48-(G52+G54))</f>
        <v>0</v>
      </c>
      <c r="H60" s="25"/>
      <c r="I60" s="26"/>
    </row>
    <row r="61" spans="1:14" ht="3" customHeight="1">
      <c r="A61" s="28"/>
      <c r="B61" s="25"/>
      <c r="C61" s="25"/>
      <c r="D61" s="25"/>
      <c r="E61" s="25"/>
      <c r="F61" s="25"/>
      <c r="G61" s="55"/>
      <c r="H61" s="25"/>
      <c r="I61" s="26"/>
    </row>
    <row r="62" spans="1:14">
      <c r="A62" s="28" t="s">
        <v>79</v>
      </c>
      <c r="B62" s="25"/>
      <c r="C62" s="25"/>
      <c r="D62" s="25"/>
      <c r="E62" s="25"/>
      <c r="F62" s="25"/>
      <c r="G62" s="29">
        <f>IF(G26&lt;=0,0,G60-G50)</f>
        <v>0</v>
      </c>
      <c r="H62" s="25"/>
      <c r="I62" s="26"/>
    </row>
    <row r="63" spans="1:14" ht="3" customHeight="1">
      <c r="A63" s="28"/>
      <c r="B63" s="25"/>
      <c r="C63" s="25"/>
      <c r="D63" s="25"/>
      <c r="E63" s="25"/>
      <c r="F63" s="25"/>
      <c r="G63" s="55"/>
      <c r="H63" s="25"/>
      <c r="I63" s="26"/>
    </row>
    <row r="64" spans="1:14">
      <c r="A64" s="28" t="s">
        <v>102</v>
      </c>
      <c r="B64" s="25"/>
      <c r="C64" s="25"/>
      <c r="D64" s="25"/>
      <c r="E64" s="25"/>
      <c r="F64" s="25"/>
      <c r="G64" s="60">
        <f>'Quartale I-IV'!J70</f>
        <v>0</v>
      </c>
      <c r="H64" s="25"/>
      <c r="I64" s="26"/>
    </row>
    <row r="65" spans="1:21">
      <c r="A65" s="28"/>
      <c r="B65" s="25"/>
      <c r="C65" s="25"/>
      <c r="D65" s="25"/>
      <c r="E65" s="25"/>
      <c r="F65" s="25"/>
      <c r="G65" s="25"/>
      <c r="H65" s="25"/>
      <c r="I65" s="26"/>
    </row>
    <row r="66" spans="1:21" ht="14.25" customHeight="1">
      <c r="A66" s="28" t="str">
        <f>IF(G62&lt;0,"Ist-Personal reicht nicht aus, daher keine Berechnung!","Nebenrechnung")</f>
        <v>Nebenrechnung</v>
      </c>
      <c r="B66" s="25"/>
      <c r="C66" s="217"/>
      <c r="D66" s="314"/>
      <c r="E66" s="314"/>
      <c r="F66" s="314"/>
      <c r="G66" s="314"/>
      <c r="H66" s="314"/>
      <c r="I66" s="315"/>
    </row>
    <row r="67" spans="1:21" ht="50.25" customHeight="1">
      <c r="A67" s="30" t="str">
        <f>IF(G62&lt;0,"","Altersgruppe")</f>
        <v>Altersgruppe</v>
      </c>
      <c r="B67" s="31"/>
      <c r="C67" s="32" t="str">
        <f>IF(G62&lt;0,"","proz. Anteil
St.-Soll Altersgr. am Stellen Soll")</f>
        <v>proz. Anteil
St.-Soll Altersgr. am Stellen Soll</v>
      </c>
      <c r="D67" s="33" t="str">
        <f>IF(G62&lt;0,"","StellenSoll")</f>
        <v>StellenSoll</v>
      </c>
      <c r="E67" s="33" t="str">
        <f>IF(G62&lt;0,"","Kürzungsbetrag")</f>
        <v>Kürzungsbetrag</v>
      </c>
      <c r="F67" s="33"/>
      <c r="G67" s="32" t="str">
        <f>IF(G62&lt;0,"","Stellen
für Zuschuss")</f>
        <v>Stellen
für Zuschuss</v>
      </c>
      <c r="H67" s="32" t="str">
        <f>IF(G62&lt;0,"","Förder-
anteil")</f>
        <v>Förder-
anteil</v>
      </c>
      <c r="I67" s="34" t="str">
        <f>IF(G62&lt;0,"","Betrag")</f>
        <v>Betrag</v>
      </c>
      <c r="J67"/>
      <c r="K67"/>
      <c r="L67"/>
      <c r="M67"/>
      <c r="N67"/>
      <c r="O67"/>
    </row>
    <row r="68" spans="1:21">
      <c r="A68" s="325" t="str">
        <f>IF(G62&lt;0,"","0 bis unter 3 Jahre")</f>
        <v>0 bis unter 3 Jahre</v>
      </c>
      <c r="B68" s="326"/>
      <c r="C68" s="35" t="e">
        <f>IF(G62&lt;0,"",ROUND(D15/G50%,4))</f>
        <v>#DIV/0!</v>
      </c>
      <c r="D68" s="36">
        <f>IF(G62&lt;0,"",D15)</f>
        <v>0</v>
      </c>
      <c r="E68" s="35" t="e">
        <f>IF(G62&lt;0,"",IF($G$62&gt;0,0,ABS(ROUND($G$62*C68%,3))))</f>
        <v>#DIV/0!</v>
      </c>
      <c r="F68" s="35"/>
      <c r="G68" s="36" t="e">
        <f>IF(G62&lt;0,"",D68-E68)</f>
        <v>#DIV/0!</v>
      </c>
      <c r="H68" s="37">
        <f>IF(G62&lt;0,"",88.6)</f>
        <v>88.6</v>
      </c>
      <c r="I68" s="38" t="e">
        <f>IF(G62&lt;0,"",ROUND(G68*$G$64*H68%,2))</f>
        <v>#DIV/0!</v>
      </c>
      <c r="J68"/>
      <c r="K68"/>
      <c r="L68"/>
      <c r="M68"/>
      <c r="N68"/>
      <c r="O68"/>
    </row>
    <row r="69" spans="1:21">
      <c r="A69" s="327" t="str">
        <f>IF(G62&lt;0,"","3 Jahre bis Schuleintritt")</f>
        <v>3 Jahre bis Schuleintritt</v>
      </c>
      <c r="B69" s="328"/>
      <c r="C69" s="39" t="e">
        <f>IF(G62&lt;0,"",ROUND(G15/G50%,4))</f>
        <v>#DIV/0!</v>
      </c>
      <c r="D69" s="40">
        <f>IF(G62&lt;0,"",G15)</f>
        <v>0</v>
      </c>
      <c r="E69" s="39" t="e">
        <f>IF(G62&lt;0,"",IF($G$62&gt;0,0,ABS(ROUND($G$62*C69%,3))))</f>
        <v>#DIV/0!</v>
      </c>
      <c r="F69" s="39"/>
      <c r="G69" s="40" t="e">
        <f>IF(G62&lt;0,"",D69-E69)</f>
        <v>#DIV/0!</v>
      </c>
      <c r="H69" s="215">
        <f>IF(G62&lt;0,"",86.4)</f>
        <v>86.4</v>
      </c>
      <c r="I69" s="41" t="e">
        <f>IF(G62&lt;0,"",ROUND(G69*$G$64*H69%,2))</f>
        <v>#DIV/0!</v>
      </c>
      <c r="J69"/>
      <c r="K69"/>
      <c r="L69"/>
      <c r="M69"/>
      <c r="N69"/>
      <c r="O69"/>
    </row>
    <row r="70" spans="1:21">
      <c r="A70" s="329" t="str">
        <f>IF(G62&lt;0,"","Klasse 1 bis 6")</f>
        <v>Klasse 1 bis 6</v>
      </c>
      <c r="B70" s="330"/>
      <c r="C70" s="42" t="e">
        <f>IF(G62&lt;0,"",ROUND(I15/G50%,4))</f>
        <v>#DIV/0!</v>
      </c>
      <c r="D70" s="43">
        <f>IF(G62&lt;0,"",I15)</f>
        <v>0</v>
      </c>
      <c r="E70" s="42" t="e">
        <f>IF(G62&lt;0,"",IF($G$62&gt;0,0,ABS(ROUND($G$62*C70%,3))))</f>
        <v>#DIV/0!</v>
      </c>
      <c r="F70" s="42"/>
      <c r="G70" s="43" t="e">
        <f>IF(G62&lt;0,"",D70-E70)</f>
        <v>#DIV/0!</v>
      </c>
      <c r="H70" s="44">
        <f>IF(G62&lt;0,"",84)</f>
        <v>84</v>
      </c>
      <c r="I70" s="45" t="e">
        <f>IF(G62&lt;0,"",ROUND(G70*$G$64*H70%,2))</f>
        <v>#DIV/0!</v>
      </c>
      <c r="J70"/>
      <c r="K70"/>
      <c r="L70"/>
      <c r="M70"/>
      <c r="N70"/>
      <c r="O70"/>
    </row>
    <row r="71" spans="1:21">
      <c r="A71" s="193"/>
      <c r="B71" s="192"/>
      <c r="C71" s="25"/>
      <c r="D71" s="200"/>
      <c r="E71" s="201" t="s">
        <v>106</v>
      </c>
      <c r="F71" s="201"/>
      <c r="G71" s="202"/>
      <c r="H71" s="203"/>
      <c r="I71" s="204">
        <f>G38*G64*3</f>
        <v>0</v>
      </c>
      <c r="J71"/>
      <c r="K71"/>
      <c r="L71"/>
      <c r="M71"/>
      <c r="N71"/>
      <c r="O71"/>
    </row>
    <row r="72" spans="1:21">
      <c r="A72" s="28"/>
      <c r="B72" s="25"/>
      <c r="C72" s="25"/>
      <c r="D72" s="25"/>
      <c r="E72" s="309" t="str">
        <f>IF(G62&lt;0,"","Zuschuss Erzieher im Monat")</f>
        <v>Zuschuss Erzieher im Monat</v>
      </c>
      <c r="F72" s="309"/>
      <c r="G72" s="309"/>
      <c r="H72" s="309"/>
      <c r="I72" s="46" t="e">
        <f>IF(G62&lt;0,"",SUM(I68:I70))</f>
        <v>#DIV/0!</v>
      </c>
      <c r="J72"/>
      <c r="K72"/>
      <c r="L72"/>
      <c r="M72"/>
      <c r="N72"/>
      <c r="O72"/>
    </row>
    <row r="73" spans="1:21">
      <c r="A73" s="28"/>
      <c r="B73" s="25"/>
      <c r="C73" s="25"/>
      <c r="D73" s="25"/>
      <c r="E73" s="309" t="str">
        <f>IF(G62&lt;0,"","Zuschuss Erzieher Quartal")</f>
        <v>Zuschuss Erzieher Quartal</v>
      </c>
      <c r="F73" s="309"/>
      <c r="G73" s="309"/>
      <c r="H73" s="309"/>
      <c r="I73" s="204" t="e">
        <f>IF(G62&lt;0,"",I72*3)</f>
        <v>#DIV/0!</v>
      </c>
      <c r="J73"/>
      <c r="K73"/>
      <c r="L73"/>
      <c r="M73"/>
      <c r="N73"/>
      <c r="O73"/>
    </row>
    <row r="74" spans="1:21">
      <c r="A74" s="28"/>
      <c r="B74" s="25"/>
      <c r="C74" s="25"/>
      <c r="D74" s="25"/>
      <c r="E74" s="309" t="s">
        <v>104</v>
      </c>
      <c r="F74" s="309"/>
      <c r="G74" s="309"/>
      <c r="H74" s="309"/>
      <c r="I74" s="204">
        <f>G40*G64*3</f>
        <v>0</v>
      </c>
      <c r="J74"/>
      <c r="K74"/>
      <c r="L74"/>
      <c r="M74"/>
      <c r="N74"/>
      <c r="O74"/>
    </row>
    <row r="75" spans="1:21" ht="13.8" thickBot="1">
      <c r="A75" s="28"/>
      <c r="B75" s="25"/>
      <c r="C75" s="25"/>
      <c r="D75" s="25"/>
      <c r="E75" s="24" t="str">
        <f>IF(G62&lt;0,"","Gesamtzuschuss Leiter + Erzieher + Asyl-Kd.")</f>
        <v>Gesamtzuschuss Leiter + Erzieher + Asyl-Kd.</v>
      </c>
      <c r="F75" s="24"/>
      <c r="G75" s="24"/>
      <c r="H75" s="24"/>
      <c r="I75" s="47" t="e">
        <f>IF(G62&lt;0,"",I73+G58+I71+I74)</f>
        <v>#DIV/0!</v>
      </c>
      <c r="J75"/>
      <c r="K75"/>
      <c r="L75"/>
      <c r="M75"/>
      <c r="N75"/>
      <c r="O75"/>
    </row>
    <row r="76" spans="1:21" ht="14.4" thickTop="1" thickBot="1">
      <c r="A76" s="57" t="str">
        <f>IF(G62&lt;0,"","Bemerkung: Auf Grund von Rundungen können geringe Abweichungen zur maschinellen Berechnung auftreten!")</f>
        <v>Bemerkung: Auf Grund von Rundungen können geringe Abweichungen zur maschinellen Berechnung auftreten!</v>
      </c>
      <c r="B76" s="48"/>
      <c r="C76" s="48"/>
      <c r="D76" s="48"/>
      <c r="E76" s="48"/>
      <c r="F76" s="48"/>
      <c r="G76" s="48"/>
      <c r="H76" s="48"/>
      <c r="I76" s="49"/>
      <c r="S76" s="214"/>
      <c r="T76" s="214"/>
      <c r="U76" s="214"/>
    </row>
    <row r="77" spans="1:21">
      <c r="A77" s="16"/>
      <c r="B77" s="16"/>
      <c r="C77" s="16"/>
      <c r="D77" s="16"/>
      <c r="E77" s="16"/>
      <c r="F77" s="16"/>
      <c r="G77" s="16"/>
      <c r="H77" s="16"/>
      <c r="I77" s="16"/>
    </row>
    <row r="78" spans="1:21">
      <c r="A78" s="16"/>
      <c r="B78" s="16"/>
      <c r="C78" s="16"/>
      <c r="D78" s="16"/>
      <c r="E78" s="16"/>
      <c r="F78" s="16"/>
      <c r="G78" s="16"/>
      <c r="H78" s="16"/>
      <c r="I78" s="16"/>
      <c r="S78" s="212"/>
      <c r="T78" s="213"/>
      <c r="U78" s="212"/>
    </row>
    <row r="79" spans="1:21">
      <c r="A79" s="16"/>
      <c r="B79" s="16"/>
      <c r="C79" s="16"/>
      <c r="D79" s="16"/>
      <c r="E79" s="16"/>
      <c r="F79" s="16"/>
      <c r="G79" s="16"/>
      <c r="H79" s="16"/>
      <c r="I79" s="16"/>
      <c r="S79" s="212"/>
      <c r="T79" s="212"/>
      <c r="U79" s="212"/>
    </row>
    <row r="80" spans="1:21">
      <c r="A80" s="16"/>
      <c r="B80" s="16"/>
      <c r="C80" s="16"/>
      <c r="D80" s="16"/>
      <c r="E80" s="16"/>
      <c r="F80" s="16"/>
      <c r="G80" s="16"/>
      <c r="H80" s="16"/>
      <c r="I80" s="16"/>
      <c r="S80" s="212"/>
      <c r="T80" s="212"/>
      <c r="U80" s="212"/>
    </row>
    <row r="81" spans="1:21">
      <c r="A81" s="16"/>
      <c r="B81" s="16"/>
      <c r="C81" s="16"/>
      <c r="D81" s="16"/>
      <c r="E81" s="16"/>
      <c r="F81" s="16"/>
      <c r="G81" s="16"/>
      <c r="H81" s="16"/>
      <c r="I81" s="16"/>
      <c r="S81" s="212"/>
      <c r="T81" s="212"/>
      <c r="U81" s="212"/>
    </row>
    <row r="82" spans="1:21">
      <c r="A82" s="16"/>
      <c r="B82" s="16"/>
      <c r="C82" s="16"/>
      <c r="D82" s="16"/>
      <c r="E82" s="16"/>
      <c r="F82" s="16"/>
      <c r="G82" s="16"/>
      <c r="H82" s="16"/>
      <c r="I82" s="16"/>
    </row>
    <row r="83" spans="1:21">
      <c r="A83" s="16"/>
      <c r="B83" s="16"/>
      <c r="C83" s="16"/>
      <c r="D83" s="16"/>
      <c r="E83" s="16"/>
      <c r="F83" s="16"/>
      <c r="G83" s="16"/>
      <c r="H83" s="16"/>
      <c r="I83" s="16"/>
    </row>
    <row r="84" spans="1:21">
      <c r="A84" s="16"/>
      <c r="B84" s="16"/>
      <c r="C84" s="16"/>
      <c r="D84" s="16"/>
      <c r="E84" s="16"/>
      <c r="F84" s="16"/>
      <c r="G84" s="16"/>
      <c r="H84" s="16"/>
      <c r="I84" s="16"/>
    </row>
    <row r="85" spans="1:21">
      <c r="A85" s="16"/>
      <c r="B85" s="16"/>
      <c r="C85" s="16"/>
      <c r="D85" s="16"/>
      <c r="E85" s="16"/>
      <c r="F85" s="16"/>
      <c r="G85" s="16"/>
      <c r="H85" s="16"/>
      <c r="I85" s="16"/>
    </row>
    <row r="86" spans="1:21">
      <c r="A86" s="16"/>
      <c r="B86" s="16"/>
      <c r="C86" s="16"/>
      <c r="D86" s="16"/>
      <c r="E86" s="16"/>
      <c r="F86" s="16"/>
      <c r="G86" s="16"/>
      <c r="H86" s="16"/>
      <c r="I86" s="16"/>
    </row>
    <row r="87" spans="1:21">
      <c r="A87" s="16"/>
      <c r="B87" s="16"/>
      <c r="C87" s="16"/>
      <c r="D87" s="16"/>
      <c r="E87" s="16"/>
      <c r="F87" s="16"/>
      <c r="G87" s="16"/>
      <c r="H87" s="16"/>
      <c r="I87" s="16"/>
    </row>
    <row r="88" spans="1:21">
      <c r="A88" s="16"/>
      <c r="B88" s="16"/>
      <c r="C88" s="16"/>
      <c r="D88" s="16"/>
      <c r="E88" s="16"/>
      <c r="F88" s="16"/>
      <c r="G88" s="16"/>
      <c r="H88" s="16"/>
      <c r="I88" s="16"/>
    </row>
    <row r="89" spans="1:21">
      <c r="A89" s="16"/>
      <c r="B89" s="16"/>
      <c r="C89" s="16"/>
      <c r="D89" s="16"/>
      <c r="E89" s="16"/>
      <c r="F89" s="16"/>
      <c r="G89" s="16"/>
      <c r="H89" s="16"/>
      <c r="I89" s="16"/>
    </row>
    <row r="90" spans="1:21">
      <c r="A90" s="16"/>
      <c r="B90" s="16"/>
      <c r="C90" s="16"/>
      <c r="D90" s="16"/>
      <c r="E90" s="16"/>
      <c r="F90" s="16"/>
      <c r="G90" s="16"/>
      <c r="H90" s="16"/>
      <c r="I90" s="16"/>
    </row>
    <row r="91" spans="1:21">
      <c r="A91" s="16"/>
      <c r="B91" s="16"/>
      <c r="C91" s="16"/>
      <c r="D91" s="16"/>
      <c r="E91" s="16"/>
      <c r="F91" s="16"/>
      <c r="G91" s="16"/>
      <c r="H91" s="16"/>
      <c r="I91" s="16"/>
    </row>
    <row r="92" spans="1:21">
      <c r="A92" s="16"/>
      <c r="B92" s="16"/>
      <c r="C92" s="16"/>
      <c r="D92" s="16"/>
      <c r="E92" s="16"/>
      <c r="F92" s="16"/>
      <c r="G92" s="16"/>
      <c r="H92" s="16"/>
      <c r="I92" s="16"/>
    </row>
    <row r="93" spans="1:21">
      <c r="A93" s="16"/>
      <c r="B93" s="16"/>
      <c r="C93" s="16"/>
      <c r="D93" s="16"/>
      <c r="E93" s="16"/>
      <c r="F93" s="16"/>
      <c r="G93" s="16"/>
      <c r="H93" s="16"/>
      <c r="I93" s="16"/>
    </row>
    <row r="94" spans="1:21">
      <c r="A94" s="16"/>
      <c r="B94" s="16"/>
      <c r="C94" s="16"/>
      <c r="D94" s="16"/>
      <c r="E94" s="16"/>
      <c r="F94" s="16"/>
      <c r="G94" s="16"/>
      <c r="H94" s="16"/>
      <c r="I94" s="16"/>
    </row>
    <row r="95" spans="1:21">
      <c r="A95" s="16"/>
      <c r="B95" s="16"/>
      <c r="C95" s="16"/>
      <c r="D95" s="16"/>
      <c r="E95" s="16"/>
      <c r="F95" s="16"/>
      <c r="G95" s="16"/>
      <c r="H95" s="16"/>
      <c r="I95" s="16"/>
    </row>
    <row r="96" spans="1:21">
      <c r="A96" s="16"/>
      <c r="B96" s="16"/>
      <c r="C96" s="16"/>
      <c r="D96" s="16"/>
      <c r="E96" s="16"/>
      <c r="F96" s="16"/>
      <c r="G96" s="16"/>
      <c r="H96" s="16"/>
      <c r="I96" s="16"/>
    </row>
    <row r="97" spans="1:9">
      <c r="A97" s="16"/>
      <c r="B97" s="16"/>
      <c r="C97" s="16"/>
      <c r="D97" s="16"/>
      <c r="E97" s="16"/>
      <c r="F97" s="16"/>
      <c r="G97" s="16"/>
      <c r="H97" s="16"/>
      <c r="I97" s="16"/>
    </row>
  </sheetData>
  <sheetProtection password="CA75" sheet="1" objects="1" scenarios="1"/>
  <mergeCells count="25">
    <mergeCell ref="E74:H74"/>
    <mergeCell ref="D66:I66"/>
    <mergeCell ref="A1:I1"/>
    <mergeCell ref="B3:G3"/>
    <mergeCell ref="B5:E5"/>
    <mergeCell ref="A7:B9"/>
    <mergeCell ref="D7:D9"/>
    <mergeCell ref="G7:G9"/>
    <mergeCell ref="I7:I9"/>
    <mergeCell ref="G5:I5"/>
    <mergeCell ref="E73:H73"/>
    <mergeCell ref="A68:B68"/>
    <mergeCell ref="A69:B69"/>
    <mergeCell ref="A70:B70"/>
    <mergeCell ref="A11:B11"/>
    <mergeCell ref="A20:B20"/>
    <mergeCell ref="A23:C23"/>
    <mergeCell ref="E72:H72"/>
    <mergeCell ref="A12:B12"/>
    <mergeCell ref="A14:B14"/>
    <mergeCell ref="A13:B13"/>
    <mergeCell ref="A15:B15"/>
    <mergeCell ref="A17:B17"/>
    <mergeCell ref="A18:B18"/>
    <mergeCell ref="A19:B19"/>
  </mergeCells>
  <phoneticPr fontId="2" type="noConversion"/>
  <conditionalFormatting sqref="G54">
    <cfRule type="expression" priority="1" stopIfTrue="1">
      <formula>$L$54=1</formula>
    </cfRule>
    <cfRule type="expression" priority="2" stopIfTrue="1">
      <formula>$L$54=2</formula>
    </cfRule>
    <cfRule type="expression" dxfId="1" priority="3" stopIfTrue="1">
      <formula>$L$54=3</formula>
    </cfRule>
  </conditionalFormatting>
  <conditionalFormatting sqref="A66">
    <cfRule type="expression" dxfId="0" priority="4" stopIfTrue="1">
      <formula>$G$62&lt;0</formula>
    </cfRule>
  </conditionalFormatting>
  <printOptions horizontalCentered="1"/>
  <pageMargins left="0.78740157480314965" right="0" top="0.78740157480314965" bottom="0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Quartale I-IV</vt:lpstr>
      <vt:lpstr>Testberechnung</vt:lpstr>
      <vt:lpstr>'Quartale I-IV'!Druckbereich</vt:lpstr>
    </vt:vector>
  </TitlesOfParts>
  <Company>Landkreis Potsdam-Mittelmark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Mitarbeiter PM</cp:lastModifiedBy>
  <cp:lastPrinted>2018-04-20T06:32:26Z</cp:lastPrinted>
  <dcterms:created xsi:type="dcterms:W3CDTF">2010-04-19T07:11:11Z</dcterms:created>
  <dcterms:modified xsi:type="dcterms:W3CDTF">2018-12-10T10:31:08Z</dcterms:modified>
</cp:coreProperties>
</file>