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148" yWindow="168" windowWidth="14400" windowHeight="11856" tabRatio="892" firstSheet="2" activeTab="2"/>
  </bookViews>
  <sheets>
    <sheet name="Einstellungen" sheetId="1" state="hidden" r:id="rId1"/>
    <sheet name="Kontierung" sheetId="2" state="hidden" r:id="rId2"/>
    <sheet name="Eingabetabelle" sheetId="3" r:id="rId3"/>
    <sheet name="KK bis 6 Std." sheetId="4" r:id="rId4"/>
    <sheet name="KK über 6 Std." sheetId="5" r:id="rId5"/>
    <sheet name="KG bis 6 Std." sheetId="6" r:id="rId6"/>
    <sheet name="KG über 6 Std." sheetId="7" r:id="rId7"/>
    <sheet name="Hort bis 4 Std." sheetId="8" r:id="rId8"/>
    <sheet name="Hort über 4 Std." sheetId="9" r:id="rId9"/>
    <sheet name="Zusammenfassung" sheetId="10" r:id="rId10"/>
    <sheet name="Zusammenfassung2" sheetId="11" r:id="rId11"/>
    <sheet name="Erläuterungen" sheetId="12" r:id="rId12"/>
  </sheets>
  <definedNames>
    <definedName name="_Toc276708845" localSheetId="2">'Eingabetabelle'!$B$82</definedName>
    <definedName name="_xlnm.Print_Area" localSheetId="2">'Eingabetabelle'!$A$1:$I$202</definedName>
    <definedName name="_xlnm.Print_Area" localSheetId="11">'Erläuterungen'!$A$1:$J$8</definedName>
    <definedName name="_xlnm.Print_Area" localSheetId="7">'Hort bis 4 Std.'!$A$1:$I$85</definedName>
    <definedName name="_xlnm.Print_Area" localSheetId="8">'Hort über 4 Std.'!$A$1:$I$85</definedName>
    <definedName name="_xlnm.Print_Area" localSheetId="5">'KG bis 6 Std.'!$A$1:$I$85</definedName>
    <definedName name="_xlnm.Print_Area" localSheetId="6">'KG über 6 Std.'!$A$1:$I$85</definedName>
    <definedName name="_xlnm.Print_Area" localSheetId="3">'KK bis 6 Std.'!$A$1:$I$84</definedName>
    <definedName name="_xlnm.Print_Area" localSheetId="4">'KK über 6 Std.'!$A$1:$I$84</definedName>
    <definedName name="_xlnm.Print_Area" localSheetId="9">'Zusammenfassung'!$A$1:$L$53</definedName>
    <definedName name="_xlnm.Print_Area" localSheetId="10">'Zusammenfassung2'!$A$1:$L$57</definedName>
    <definedName name="_xlnm.Print_Titles" localSheetId="2">'Eingabetabelle'!$23:$23</definedName>
    <definedName name="_xlnm.Print_Titles" localSheetId="7">'Hort bis 4 Std.'!$1:$3</definedName>
    <definedName name="_xlnm.Print_Titles" localSheetId="8">'Hort über 4 Std.'!$1:$3</definedName>
    <definedName name="_xlnm.Print_Titles" localSheetId="5">'KG bis 6 Std.'!$1:$3</definedName>
    <definedName name="_xlnm.Print_Titles" localSheetId="6">'KG über 6 Std.'!$1:$3</definedName>
    <definedName name="_xlnm.Print_Titles" localSheetId="3">'KK bis 6 Std.'!$1:$3</definedName>
    <definedName name="_xlnm.Print_Titles" localSheetId="4">'KK über 6 Std.'!$1:$3</definedName>
  </definedNames>
  <calcPr fullCalcOnLoad="1"/>
</workbook>
</file>

<file path=xl/comments4.xml><?xml version="1.0" encoding="utf-8"?>
<comments xmlns="http://schemas.openxmlformats.org/spreadsheetml/2006/main">
  <authors>
    <author>J?rgen Weidig</author>
  </authors>
  <commentList>
    <comment ref="J27" authorId="0">
      <text>
        <r>
          <rPr>
            <sz val="12"/>
            <rFont val="Tahoma"/>
            <family val="2"/>
          </rPr>
          <t>in Höhe von 84 %
Rechtsstand 01.01.2013</t>
        </r>
      </text>
    </comment>
    <comment ref="J26" authorId="0">
      <text>
        <r>
          <rPr>
            <sz val="12"/>
            <rFont val="Arial"/>
            <family val="2"/>
          </rPr>
          <t>in Höhe von 84 %
Rechtsstand 01.01.2013</t>
        </r>
      </text>
    </comment>
  </commentList>
</comments>
</file>

<file path=xl/sharedStrings.xml><?xml version="1.0" encoding="utf-8"?>
<sst xmlns="http://schemas.openxmlformats.org/spreadsheetml/2006/main" count="1144" uniqueCount="441">
  <si>
    <t>Name und Anschrift der Einrichtung</t>
  </si>
  <si>
    <t>Träger der Einrichtung</t>
  </si>
  <si>
    <t>Rechtsform</t>
  </si>
  <si>
    <t>Art der Einrichtung</t>
  </si>
  <si>
    <t>Kapazität</t>
  </si>
  <si>
    <t>Öffnungstage</t>
  </si>
  <si>
    <t>Belegungstage</t>
  </si>
  <si>
    <t>Auslastungsgrad</t>
  </si>
  <si>
    <t>Jahreskosten
gesamt</t>
  </si>
  <si>
    <t>Tageskosten
gesamt</t>
  </si>
  <si>
    <t>Personalschlüssel</t>
  </si>
  <si>
    <t>1.</t>
  </si>
  <si>
    <t>1.1.</t>
  </si>
  <si>
    <t>1.3.</t>
  </si>
  <si>
    <t>1.2.</t>
  </si>
  <si>
    <t>1.4.</t>
  </si>
  <si>
    <t>1.5.</t>
  </si>
  <si>
    <t>1.6.</t>
  </si>
  <si>
    <t>1.7.</t>
  </si>
  <si>
    <t>1.8.</t>
  </si>
  <si>
    <t>1.9.</t>
  </si>
  <si>
    <t>1.10.</t>
  </si>
  <si>
    <t>1.11.</t>
  </si>
  <si>
    <t>1.12.</t>
  </si>
  <si>
    <t>1.13.</t>
  </si>
  <si>
    <t>1.14.</t>
  </si>
  <si>
    <t>1.15.</t>
  </si>
  <si>
    <t>1.16.</t>
  </si>
  <si>
    <t>1.17.</t>
  </si>
  <si>
    <t>1.18.</t>
  </si>
  <si>
    <t>Elternbeiträge</t>
  </si>
  <si>
    <t>2.</t>
  </si>
  <si>
    <t>2.1.</t>
  </si>
  <si>
    <t>Personalkosten</t>
  </si>
  <si>
    <t>Abfindungen</t>
  </si>
  <si>
    <t>Kosten pro
Kind pro Tag</t>
  </si>
  <si>
    <t>Kinderkrippe bis 6 Stunden</t>
  </si>
  <si>
    <t>Zusammenfassung:</t>
  </si>
  <si>
    <t>3.</t>
  </si>
  <si>
    <t>Kinderkrippe über 6 Stunden</t>
  </si>
  <si>
    <t>Kindergarten bis 6 Stunden</t>
  </si>
  <si>
    <t>Kindergarten über 6 Stunden</t>
  </si>
  <si>
    <t>Hort bis 4 Stunden</t>
  </si>
  <si>
    <t>Hort über 4 Stunden</t>
  </si>
  <si>
    <t>4.</t>
  </si>
  <si>
    <t>*</t>
  </si>
  <si>
    <t xml:space="preserve"> </t>
  </si>
  <si>
    <t>Kita:</t>
  </si>
  <si>
    <t>Kinderkrippe
bis 6 Stunden</t>
  </si>
  <si>
    <t>Kinderkrippe
über 6 Stunden</t>
  </si>
  <si>
    <t>Kindergarten
bis 6 Stunden</t>
  </si>
  <si>
    <t>Kindergarten
über 6 Stunden</t>
  </si>
  <si>
    <t>Hort
bis 4 Stunden</t>
  </si>
  <si>
    <t>Hort
über 4 Stunden</t>
  </si>
  <si>
    <t>Zuschüsse zu den Betriebskosten gemäß § 16 Abs. 3 KitaG an freie Träger
(höchstens 16% Personalkosten + andere Betriebskosten mit Berücksichtigung des Eigenanteils des Trägers und Elternbeitrag + Essengeld)</t>
  </si>
  <si>
    <t>Angaben in  €</t>
  </si>
  <si>
    <t>1b     Kosten im Quartal</t>
  </si>
  <si>
    <t>2b     Kosten im Quartal</t>
  </si>
  <si>
    <t>3b     Kosten im Quartal</t>
  </si>
  <si>
    <t>4b    Kosten im Quartal</t>
  </si>
  <si>
    <t>FD Finanzhilfen für Familien</t>
  </si>
  <si>
    <t>Essengeld der Beschäftigten</t>
  </si>
  <si>
    <t>Erstattungen vom Finanzamt</t>
  </si>
  <si>
    <t>Essengeld (Eltern)</t>
  </si>
  <si>
    <t>Std./ Mitarb</t>
  </si>
  <si>
    <t>Kosten jährlich</t>
  </si>
  <si>
    <t>3.1.</t>
  </si>
  <si>
    <t>3.2.</t>
  </si>
  <si>
    <t>3.3.</t>
  </si>
  <si>
    <t>3.4.</t>
  </si>
  <si>
    <t>3.5.</t>
  </si>
  <si>
    <t>3.6.</t>
  </si>
  <si>
    <t>3.7.</t>
  </si>
  <si>
    <t>Leitungsanteile des Vorjahres</t>
  </si>
  <si>
    <t>Stichtag</t>
  </si>
  <si>
    <t>01.12.</t>
  </si>
  <si>
    <t>01.03.</t>
  </si>
  <si>
    <t>01.06.</t>
  </si>
  <si>
    <t>Anzahl tatsächliches pädagogisches Personal:</t>
  </si>
  <si>
    <t>notwendiges pädagogisches Personal</t>
  </si>
  <si>
    <t xml:space="preserve">   - … für Leiterin</t>
  </si>
  <si>
    <t xml:space="preserve">   - … für Erzieherin</t>
  </si>
  <si>
    <t>ja</t>
  </si>
  <si>
    <t>nein</t>
  </si>
  <si>
    <t>Erläuterungen zur Nutzung der EXCEL-Tabelle zur Entgeltberechnung für Kindertagesstätten</t>
  </si>
  <si>
    <t>Eingaben können nur in der Eingebetabelle vorgenommen werden. Für jede Betreuungsart (KK bis 6 Stunden Betreuungszeit, KK über 6 Stunden Betreuungszeit u.s.w. wird in einer gesondeten Tabelle die Berechnung durchgeführt.</t>
  </si>
  <si>
    <t>Eingaben können nur in die grau hinterlegten Felder der Eingabetabelle vorgenommen werden. Gelb hinterlegte Felder sind mit Werten vorbelegt, die aber bei Notwendigkeit überschrieben werden können.</t>
  </si>
  <si>
    <t>Hinweis:</t>
  </si>
  <si>
    <t>Es wird empfohlen, die Datei für jede zu berechnende Kitas unter einem anderen Namen zu speichern.</t>
  </si>
  <si>
    <t>Tagessatz für Kinder, die ihren gewöhnlichen Aufenthalt  im LK PM haben und außerhalb des Amtes/ der amtsfreien Gemeinde eine Kita besuchen.</t>
  </si>
  <si>
    <t>Tagessatz pro Kind mit Berücksichtigung Elternbeitrag ohne Zuschüsse Landkreis
(andere öffentliche Träger der öffentl. JH im Land Brandenburg oder andere Bundesländer.
--&gt;Potsdam, Brandenburg/ Havel, LK TF, LK LDS)</t>
  </si>
  <si>
    <t>Kostensatz pro Kind mit Berücksichtigung Elternbeitrag ohne Zuschüsse Landkreis
(andere öffentliche Träger der öffentl. JH im Land Brandenburg odedr andere Bundesländer.
--&gt;Potsdam, Brandenburg/ Havel, LK TF, LK LDS)</t>
  </si>
  <si>
    <t>01.09.</t>
  </si>
  <si>
    <t xml:space="preserve"> Durchschnittssatz ErzieherIn pro Monat</t>
  </si>
  <si>
    <t xml:space="preserve"> Durchschnittssatz LeiterIn pro Monat</t>
  </si>
  <si>
    <t>Kostenausgleich im Amt?</t>
  </si>
  <si>
    <t>1.19.</t>
  </si>
  <si>
    <t>Zuschüsse zur Sprachstandsförderung</t>
  </si>
  <si>
    <t>Stellen</t>
  </si>
  <si>
    <t>Angaben in €</t>
  </si>
  <si>
    <t>Kostenausgleich im Amt ?</t>
  </si>
  <si>
    <t>Zuschüsse des Leistungsverpflichteten  …</t>
  </si>
  <si>
    <t>päd. LA</t>
  </si>
  <si>
    <t xml:space="preserve">Stichtag </t>
  </si>
  <si>
    <t>org. LA</t>
  </si>
  <si>
    <t>Betreuungsalter 0 bis unter 3 Jahre</t>
  </si>
  <si>
    <t>Betreuungsalter 3 Jahre bis Schuleintritt</t>
  </si>
  <si>
    <t>Betreuungsalter Klassenstufe 1 bis 6</t>
  </si>
  <si>
    <t xml:space="preserve">Durchschnittlicher päd. Leitungsanteil des Vorjahres: </t>
  </si>
  <si>
    <t>Durchschnittlicher org. Leitungsanteil des Vorjahres:</t>
  </si>
  <si>
    <t>Summe der Erträge (Pkt.1.) fixe Kosten</t>
  </si>
  <si>
    <t>Tagessatz pro Kind ohne Zuschüsse vom Landkreis* und ohne Elternbeitrag und Essengeld, 100% Aufwendungen, entspr. Staatsvertrag  mit Berlin</t>
  </si>
  <si>
    <t>**) Bitte Erläuterung beifügen!</t>
  </si>
  <si>
    <t>1.20.</t>
  </si>
  <si>
    <t>Zuschüsse Qualitätsmanagement</t>
  </si>
  <si>
    <t>Summe Pkt. 1.2 bis 1.20.</t>
  </si>
  <si>
    <t>Formeln und Standardwerte sind dann überschrieben</t>
  </si>
  <si>
    <t>Zuschüsse für Projekte oder von anderen öffentlichen Körperschaften</t>
  </si>
  <si>
    <t>Pädagogisches Personal/ErzieherIn</t>
  </si>
  <si>
    <t>Pädagogisches Personal/Leiterin</t>
  </si>
  <si>
    <t>Pädagogisches Personal/Leiterin Organisationsanteil</t>
  </si>
  <si>
    <t>Verwaltungsumlage/Trägerkosten</t>
  </si>
  <si>
    <t xml:space="preserve">Leistungen von Versicherungen </t>
  </si>
  <si>
    <t>Zuschüsse der Agentur für Arbeit für Maßnahmen der Arbeitsförderung</t>
  </si>
  <si>
    <t>Jahr:</t>
  </si>
  <si>
    <t>Zuschüsse im Rahmen des Bildungs- und Teilhabegesetzes</t>
  </si>
  <si>
    <t xml:space="preserve">Erstattungen der Krankenkassen </t>
  </si>
  <si>
    <t>Erträge aus Vermietung und Verpachtung</t>
  </si>
  <si>
    <t>Erträge aus in der Kita durchgeführte Kurse und Freizeitgestaltung</t>
  </si>
  <si>
    <t>Geldspenden und Erträge aus Festen, Verkaufsaktionen</t>
  </si>
  <si>
    <t>Zinsen und weitere Erträge</t>
  </si>
  <si>
    <t>Finanzielle Eigenleistungen des Trägers</t>
  </si>
  <si>
    <t>Zuschüsse für Kinder mit Integrationsbedarf und besonderen Förderbedarf</t>
  </si>
  <si>
    <t xml:space="preserve">Personal- und Sachkosten für pädagogische Arbeit </t>
  </si>
  <si>
    <t>Sprachstandsförderung</t>
  </si>
  <si>
    <t>Aufwendungen für Personal in Altersteilzeit und Vorruhestand</t>
  </si>
  <si>
    <t>Personalkosten für die Integration und besonderen Förderbedarf</t>
  </si>
  <si>
    <t>Personalkosten für die Ausbildung von pädagogischen Personal oder für eine Konsultationskindertagestätte</t>
  </si>
  <si>
    <t>Vertretungskosten</t>
  </si>
  <si>
    <t>Praktikanten, BFD, FSJ, ijgd</t>
  </si>
  <si>
    <t>Lohnfortzahlung im Krankheitsfall</t>
  </si>
  <si>
    <t>Aufwendungen für weitere Lohnzahlung</t>
  </si>
  <si>
    <t>Honorarkräfte</t>
  </si>
  <si>
    <t>Aufwendungen für pädagogisches Personal</t>
  </si>
  <si>
    <t>Pflichtige Sozialversicherungsumlagen</t>
  </si>
  <si>
    <t>U 1 - Entgeltfortzahlungsversicherung</t>
  </si>
  <si>
    <t>U 2 - Entgeltfortzahlungsversicherung</t>
  </si>
  <si>
    <t>U 3 - Insolvenzgeldumlage</t>
  </si>
  <si>
    <t>Aus- und Fortbildung/Reisekosten/Supervision</t>
  </si>
  <si>
    <t>Aus- und Fortbildung</t>
  </si>
  <si>
    <t>Reisekosten zur Fortbildung und Dienstreisen</t>
  </si>
  <si>
    <t>Supervision</t>
  </si>
  <si>
    <t>Qualitätsmanagement</t>
  </si>
  <si>
    <t>sonstige Personalnebenkosten</t>
  </si>
  <si>
    <t>Rundfunkbeitrag GEZ</t>
  </si>
  <si>
    <t>sonstige Kosten der Versorgung mit technischen Medien</t>
  </si>
  <si>
    <t>Summe Pkt. 3.1. bis 3.7.</t>
  </si>
  <si>
    <t>Personal- und Sachkosten für das Grundstück und Gebäude der Kita, 
sowie für dessen Bewirtschaftung</t>
  </si>
  <si>
    <t>4.1.</t>
  </si>
  <si>
    <t>Hauswirtschaftliches und technisches Personal
(ohne Küchenpersonal)</t>
  </si>
  <si>
    <t xml:space="preserve">   Reinigungskraft</t>
  </si>
  <si>
    <t xml:space="preserve">   Hausmeister</t>
  </si>
  <si>
    <t xml:space="preserve">   Sonstiges  **)</t>
  </si>
  <si>
    <t>Aus- und Fortbildung/Reisekosten</t>
  </si>
  <si>
    <t>4.2.</t>
  </si>
  <si>
    <t>Fortbildung</t>
  </si>
  <si>
    <t>Reisekosten zur Fortbildung</t>
  </si>
  <si>
    <t>Dienstreisen</t>
  </si>
  <si>
    <t>4.3.</t>
  </si>
  <si>
    <t>Reinigungsgeräte/ - mittel (Sanitärbedarf, Hygieneartikel, Wäschereinigung)</t>
  </si>
  <si>
    <t>4.5.</t>
  </si>
  <si>
    <t>4.6.</t>
  </si>
  <si>
    <t>Leistungen durch Fremdbetriebe</t>
  </si>
  <si>
    <t>Hausmeisterdienste durch Fremdbetriebe</t>
  </si>
  <si>
    <t>Reinigung durch Fremdbetriebe</t>
  </si>
  <si>
    <t>Objektschutz</t>
  </si>
  <si>
    <t>Wäschereinigung- und pflege</t>
  </si>
  <si>
    <t>Ungeziefer- oder Schädlingsbekämpfung, -kontrollen</t>
  </si>
  <si>
    <t>Winterdienst/Straßenreinigung und Gartenpflege</t>
  </si>
  <si>
    <t>4.7.</t>
  </si>
  <si>
    <t>Dienst/- Schutzbekleidung beim technischen Personal</t>
  </si>
  <si>
    <t>4.8.</t>
  </si>
  <si>
    <t>Mieten und Pachten</t>
  </si>
  <si>
    <t>Tatsächliche Miete</t>
  </si>
  <si>
    <t>Pachten/Erbbaurecht</t>
  </si>
  <si>
    <t>4.9.</t>
  </si>
  <si>
    <t xml:space="preserve">Erhaltungsaufwand/Pflege des Gebäudes/Grundstücks und Wartung/Prüfung der Anlagen </t>
  </si>
  <si>
    <t>Erhaltungsaufwand, Reparaturen</t>
  </si>
  <si>
    <t>Wartung und Prüfung</t>
  </si>
  <si>
    <t>Brandschutz</t>
  </si>
  <si>
    <t>4.10.</t>
  </si>
  <si>
    <t xml:space="preserve">Gebäude- und Sachversicherungen </t>
  </si>
  <si>
    <t>Gebäudeversicherung</t>
  </si>
  <si>
    <t>Inventarversicherung</t>
  </si>
  <si>
    <t>4.11.</t>
  </si>
  <si>
    <t>Wärme/Energie/Wasser/Abwasser</t>
  </si>
  <si>
    <t>4.12.</t>
  </si>
  <si>
    <t>öffentliche Abgaben Grundstück/Gebäude</t>
  </si>
  <si>
    <t>Müll- und Abfallkosten</t>
  </si>
  <si>
    <t>Straßenreinigungskosten</t>
  </si>
  <si>
    <t>Winterdienstkosten</t>
  </si>
  <si>
    <t>Kosten für sonstige öffentliche Abgaben</t>
  </si>
  <si>
    <t>Sonstige Kosten</t>
  </si>
  <si>
    <t>5.</t>
  </si>
  <si>
    <t>Personal und Sachkosten für die Versorgung mit Essen</t>
  </si>
  <si>
    <t>5.1.</t>
  </si>
  <si>
    <t>Küchenpersonal</t>
  </si>
  <si>
    <t>5.2.</t>
  </si>
  <si>
    <t>Dienst/- Schutzbekleidung beim Küchenpersonal</t>
  </si>
  <si>
    <t>5.3.</t>
  </si>
  <si>
    <t>Lebensmittelkosten</t>
  </si>
  <si>
    <t>5.4.</t>
  </si>
  <si>
    <t>Entsorgung von Speiseresten</t>
  </si>
  <si>
    <t>5.5.</t>
  </si>
  <si>
    <t>5.6.</t>
  </si>
  <si>
    <t>5.7.</t>
  </si>
  <si>
    <t>Geringwertige Wirtschaftsgüter</t>
  </si>
  <si>
    <t>Sonstige Personal und Sachkosten</t>
  </si>
  <si>
    <t>6.</t>
  </si>
  <si>
    <t>Maßnahmen zur Unfallverhütung und medizinische Betreuung</t>
  </si>
  <si>
    <t>6.1.</t>
  </si>
  <si>
    <t>Arbeitsmedizinische Betreuung der Arbeitnehmer</t>
  </si>
  <si>
    <t>Erste-Hilfe-Ausstattung nach DIN 13169</t>
  </si>
  <si>
    <t>Grund- und anlassbezogene Betreuung</t>
  </si>
  <si>
    <t>arbeitsmedizinische Vorsorgeuntersuchungen</t>
  </si>
  <si>
    <t>6.2.</t>
  </si>
  <si>
    <t>Beiträge</t>
  </si>
  <si>
    <t>Verbands- und Organisationsbeiträge</t>
  </si>
  <si>
    <t>Beiträge zur Betriebshaftpflicht/Unfallversicherung</t>
  </si>
  <si>
    <t>Beiträge zur Berufsgenossenschaft und Unfallkasse BRB</t>
  </si>
  <si>
    <t>6.3.</t>
  </si>
  <si>
    <t>Schwerbehindertenabgabe</t>
  </si>
  <si>
    <t>6.4.</t>
  </si>
  <si>
    <t>6.5.</t>
  </si>
  <si>
    <t>Personalrat/Betriebsrat</t>
  </si>
  <si>
    <t>6.6.</t>
  </si>
  <si>
    <t>Datenschutz</t>
  </si>
  <si>
    <t>6.7.</t>
  </si>
  <si>
    <t>Summe 6.1. bis 6.7.</t>
  </si>
  <si>
    <t>7.1.</t>
  </si>
  <si>
    <t>7.</t>
  </si>
  <si>
    <t>8.</t>
  </si>
  <si>
    <t>Anschaffung von abnutzbaren beweglichen Vermögensgegenständen durch Leasing</t>
  </si>
  <si>
    <t>Zinsen für Fremdkapital</t>
  </si>
  <si>
    <t xml:space="preserve">Summe </t>
  </si>
  <si>
    <t>Kostenausgleich:</t>
  </si>
  <si>
    <t>Leitungsanteile:</t>
  </si>
  <si>
    <t>Ja/Nein</t>
  </si>
  <si>
    <t>Ist Kommunaler Träger ?</t>
  </si>
  <si>
    <t>feste Einstellungen:</t>
  </si>
  <si>
    <t>Kostenausgleich ?</t>
  </si>
  <si>
    <t>Zusammenfassung</t>
  </si>
  <si>
    <t>Erträge</t>
  </si>
  <si>
    <t>Aufwendungen</t>
  </si>
  <si>
    <t>2. Aufwendungen Personalkosten</t>
  </si>
  <si>
    <t>3. Personal- und Sachkosten für pädagogische Arbeit</t>
  </si>
  <si>
    <t>4. Personal- und Sachkosten für Grundstück und Gebäude</t>
  </si>
  <si>
    <t>5. Personal- und Sachkosten für die Versorgung mit Essen</t>
  </si>
  <si>
    <t>6. Sonstige Personal- und Sachkosten</t>
  </si>
  <si>
    <t>7. Sachkosten Ergänzung von Einrichtungsgegenständen</t>
  </si>
  <si>
    <t>Wärme</t>
  </si>
  <si>
    <t>Energie</t>
  </si>
  <si>
    <t>Wasser</t>
  </si>
  <si>
    <t>Abwasser</t>
  </si>
  <si>
    <t>Freie Träger, Variante 3</t>
  </si>
  <si>
    <t>Pauschale</t>
  </si>
  <si>
    <t>Öffnungstage:</t>
  </si>
  <si>
    <t>Bitte ausblenden!</t>
  </si>
  <si>
    <t>Trägerart / Buchhaltungsart</t>
  </si>
  <si>
    <t>örtlicher Träger der Jugendhilfe</t>
  </si>
  <si>
    <t>Trägerart/ Buchhaltungsart:</t>
  </si>
  <si>
    <t>Bez. Jugendamt:</t>
  </si>
  <si>
    <t>KK anzeigen</t>
  </si>
  <si>
    <t>KG anzeigen</t>
  </si>
  <si>
    <t>Hort anzeigen</t>
  </si>
  <si>
    <t>abzügl. Amtsumlage:</t>
  </si>
  <si>
    <t>Verwaltungsumlage</t>
  </si>
  <si>
    <t>PS KK bis 6 Std.</t>
  </si>
  <si>
    <t>PS KK über 6 Std.</t>
  </si>
  <si>
    <t>PS KG bis 6 Std.</t>
  </si>
  <si>
    <t>PS KG über 6 Std.</t>
  </si>
  <si>
    <t>PS Hort bis 4 Std.</t>
  </si>
  <si>
    <t>PS Hort über 4 Std.</t>
  </si>
  <si>
    <t>Finanzierung Leiter</t>
  </si>
  <si>
    <t>Finanzierung Erzieher KK</t>
  </si>
  <si>
    <t>Finanzierung Erzieher KG</t>
  </si>
  <si>
    <t>Finanzierung Erzieher Hort</t>
  </si>
  <si>
    <t>Zuschüsse vom überörtlichen Träger der Jugendhilfe</t>
  </si>
  <si>
    <t>1.21.</t>
  </si>
  <si>
    <t>Erträge für betreute Kinder von Tagespflegepersonen</t>
  </si>
  <si>
    <t>Eigenleistungen des Trägers (nur informativ, wird nicht in der Summe berücksichtigt)</t>
  </si>
  <si>
    <t>Sachspenden</t>
  </si>
  <si>
    <t>Arbeitsleistungen</t>
  </si>
  <si>
    <t>Bereitstellung vom zusätzlichem Personal</t>
  </si>
  <si>
    <t>Sonstiges</t>
  </si>
  <si>
    <t>Aufwendungen Personalkosten</t>
  </si>
  <si>
    <t>Sachkosten für die Sprachförderung  (GWG´s bis 150 €)</t>
  </si>
  <si>
    <t>Vertretungspauschale für den Ausfall von Tagespflegepersonen</t>
  </si>
  <si>
    <t>Spiel- und Beschäftigungsverbrauchsmaterial und
Freizeitgestaltung/Medien</t>
  </si>
  <si>
    <t>Spiel- und Beschäftigungsmaterial und Freizeitgestaltung (GWG´s bis 105 €)</t>
  </si>
  <si>
    <t>4.4.</t>
  </si>
  <si>
    <t>kalkulatorische Miete</t>
  </si>
  <si>
    <t>Fremdleistungen (Nebenkosten für die Versorgung)</t>
  </si>
  <si>
    <t>7.2.</t>
  </si>
  <si>
    <t>7.3.</t>
  </si>
  <si>
    <t>7.4.</t>
  </si>
  <si>
    <t>Summe 7.1. bis 7.4.</t>
  </si>
  <si>
    <t xml:space="preserve">Anschaffung (Kauf)/Herstellung von abnutzbaren beweglichen Vermögensgegenständen im Bereich von 150 € bis 1.000 €     </t>
  </si>
  <si>
    <t>Anschaffung (Kauf)/Herstellung von abnutzbaren beweglichen Vermögensgegenständen im Bereich ab 1.000 €</t>
  </si>
  <si>
    <t>Fördermittel</t>
  </si>
  <si>
    <t>9.</t>
  </si>
  <si>
    <t>8. Fördermittel</t>
  </si>
  <si>
    <t>9. Zinsen für Fremdkapital</t>
  </si>
  <si>
    <t>Kostensatz, die die amtsfreie Gemeinde/ Stadt bzw. Amt
für Kinder ausserhalb ihres Zuständigkeitsbereiches, aber im LK PM zahlt</t>
  </si>
  <si>
    <t>Zuschüsse zu den Betriebskosten gemäß § 16 Abs. 3 KitaG an freie Träger</t>
  </si>
  <si>
    <t>Kostensatz pro Kind ohne Zuschüsse vom Landkreis* und ohne Elternbeitrag, ohne Essengeldbeitrag** entspr. Staatsvertrag  mit Berlin</t>
  </si>
  <si>
    <t>**</t>
  </si>
  <si>
    <t>Zuweisungen für laufende Zwecke von Gemeinden/GV</t>
  </si>
  <si>
    <t>Benutzungsgebühren und ähnliche Entgelte</t>
  </si>
  <si>
    <t>Erträge aus dem Verkauf von Vorräten (Verpflegung an Beschäftigte)</t>
  </si>
  <si>
    <t>aktivierte Eigenleistungen</t>
  </si>
  <si>
    <t>Zuweisungen und Zuschüsse für laufende Zwecke - Untergliederung je nach Zuschussgeber</t>
  </si>
  <si>
    <t>Zuweisungen für laufende Zwecke vom sonstigen öffentlichen Bereich</t>
  </si>
  <si>
    <t>Erstattungen von übrigen Bereichen</t>
  </si>
  <si>
    <t>Personalaufwand, Beiträge zur gesetzl. SV für tariflich Beschäftigte</t>
  </si>
  <si>
    <t>Personalaufwand, Beiträge zur gesetzl. SV für sonstige Beschäftigte</t>
  </si>
  <si>
    <t>Beihilfen und Unterstützungsleistungen für Beschäftigte</t>
  </si>
  <si>
    <t>sonstige Personal- und Versorgungsaufwendungen</t>
  </si>
  <si>
    <t>Besondere Aufwendungen für Beschäftigte = max-Grenze
(tats.Kosten bis 1.800 €/Einrichtung)</t>
  </si>
  <si>
    <t>Bewirtschaftung der Grundstücke und baul. Anlagen</t>
  </si>
  <si>
    <t>Aufwendungen für den Erwerb von Vorräten</t>
  </si>
  <si>
    <t>Zinsen und sonstige Finanzaufwendungen</t>
  </si>
  <si>
    <t>Aufwendungen für sonstige Dienstleistungen</t>
  </si>
  <si>
    <t>Steuern, Versicherungen, Schadensfälle</t>
  </si>
  <si>
    <t>Summe Erträge Pkt. 1.2 bis 1.20.</t>
  </si>
  <si>
    <t>5012, 5032</t>
  </si>
  <si>
    <t>5019, 5039</t>
  </si>
  <si>
    <t>Reinigungskraft</t>
  </si>
  <si>
    <t>Hausmeister</t>
  </si>
  <si>
    <t>Sachkosten für den Ersatz und die Ergänzung von Einrichtungsgegenständen 
(außer Küche und Spiel-und Beschäftigungsmaterial)</t>
  </si>
  <si>
    <t>Kontierung</t>
  </si>
  <si>
    <t>Beschreibung</t>
  </si>
  <si>
    <t>Tagessatz pro Kind ohne Zuschüsse vom Landkreis* und ohne Elternbeitrag, ohne Essengeldbeitrag** entspr. Staatsvertrag  mit Berlin</t>
  </si>
  <si>
    <t>Tagessatz, die die amtsfreie Gemeinde/ Stadt bzw. Amt 
für Kinder ausserhalb ihres Zuständigkeitsbereiches, aber im LK PM zahlt</t>
  </si>
  <si>
    <t xml:space="preserve">  </t>
  </si>
  <si>
    <t>Personalkosten über das notwendige pädagogische Personal hinaus</t>
  </si>
  <si>
    <t>Personalkosten für die Integration und besonderen Förderbedarf (in der Höhe identisch mit Erträgen unter 1.5.)</t>
  </si>
  <si>
    <t>Gesamtsumme</t>
  </si>
  <si>
    <t>oder einzeln</t>
  </si>
  <si>
    <t xml:space="preserve">Sachkosten für den Ersatz und die Ergänzung von Einrichtungsgegenständen </t>
  </si>
  <si>
    <r>
      <t xml:space="preserve">Fördermittel  </t>
    </r>
    <r>
      <rPr>
        <sz val="11"/>
        <color indexed="8"/>
        <rFont val="Arial"/>
        <family val="2"/>
      </rPr>
      <t>(hier ist kein Aufwand aufzuführen, da nur der Eigenanteil anrechenbar ist, und dieser unter 7. berücksichtigt wird)</t>
    </r>
  </si>
  <si>
    <t>Empfehlung zur Kontierung</t>
  </si>
  <si>
    <t>Bezeichnung der Kontierung
lt. Kommunalem Kontenrahmenplan des Landes BRB</t>
  </si>
  <si>
    <t xml:space="preserve"> Erträge aus Kostenerstattungen, Kostenumlagen</t>
  </si>
  <si>
    <t>Erstattung von Steuern</t>
  </si>
  <si>
    <t>Zinserträge</t>
  </si>
  <si>
    <t>Geschäftsaufwendungen (geringstwertige Wirtschaftsgüter)
Sofortaufwand</t>
  </si>
  <si>
    <t>5012, 5032
5019, 5039</t>
  </si>
  <si>
    <t>Personalaufwand, Beiträge zur gesetzl. SV für tariflich Beschäftigte
Personalaufwand, Beiträge zur gesetzl. SV für sonstige Beschäftigte</t>
  </si>
  <si>
    <t xml:space="preserve"> Beiträge zur gesetzlichen Sozialversicherung</t>
  </si>
  <si>
    <t>Besondere Aufwendungen für Beschäftigte</t>
  </si>
  <si>
    <t>Dienstaufwendungen</t>
  </si>
  <si>
    <t>sonstige Aufwendungen für die Inanspruchnahme von Rechten und Diensten</t>
  </si>
  <si>
    <t xml:space="preserve">Geschäftsaufwendungen </t>
  </si>
  <si>
    <t>Unterhaltung der Grundstücke und baul. Anlagen</t>
  </si>
  <si>
    <t xml:space="preserve">Besondere Aufwendungen für Beschäftigte </t>
  </si>
  <si>
    <t>Bewirtschaftung der Grundstücke und baul.Anlagen</t>
  </si>
  <si>
    <t>Zuweisungen und Zuschüsse für laufende Zwecke</t>
  </si>
  <si>
    <t>Sonstige Personal- und Versorgungsaufwendungen</t>
  </si>
  <si>
    <t xml:space="preserve">Abschreibungen auf immaterielle Vermögensgegenstände und Sachanlagen (Sammelposten) </t>
  </si>
  <si>
    <t xml:space="preserve">Leasing </t>
  </si>
  <si>
    <t>Kosten pro
Kind pro
Belegungs-tage</t>
  </si>
  <si>
    <t>Zuschüsse zur Sprachförderung</t>
  </si>
  <si>
    <t>der Essenbeitrag ist Berlin separat in Rechnung zu stellen</t>
  </si>
  <si>
    <t>Freie Träger/Standardkontenrahmen SKR49, Vereine/Stiftungen/gGmbH</t>
  </si>
  <si>
    <t>Freie Träger/Standardkontenrahmen SKR03</t>
  </si>
  <si>
    <t>Kommunale Träger/Variante 2</t>
  </si>
  <si>
    <t>Kommunale Träger/Kommunaler Kontenrahmenplan der Landes BRB</t>
  </si>
  <si>
    <t>Altes Recht</t>
  </si>
  <si>
    <t>Finanzierung Erzieher KK altes Recht</t>
  </si>
  <si>
    <t>Version:</t>
  </si>
  <si>
    <t>Dateiversion:</t>
  </si>
  <si>
    <t>Höchstmöglicher Elternbeitrag in der Elternbeitragssatzung/-ordnung bei Berücksichtigung des Zuschusses des örtlichen Trägers der Jugendhilfe</t>
  </si>
  <si>
    <t>Kitanummer</t>
  </si>
  <si>
    <t>Kita-Mehrbelastungsverordnung (§ 4 Abs. 4 Kita-MBAV)</t>
  </si>
  <si>
    <t>Finanzierung Leiter altes Recht</t>
  </si>
  <si>
    <t>Die Berechnung der Tageskosten und der Kosten je Kind und Tag erfolgt Zeilenweise.
Für die Bereiche 1. Einnahmen, 2. Personalkosten und 3. Sachkosten wird spaltenweise eine Summe gebildet mit Ausnahme der Spalte Kosten je Kind und Tag. Hier erfolgt in der Summenzeile eine zeilenweise Berechnung.
Sind die in Spalte Gesamtkosten je Tag eingetragenen Werte zu gering, führt das dazu, dass durch Runden
auf 2 Nachkommastellen der Wert 0,00 für die Einzelposition errechnet wird. Bei der Summenbildung in der Spalte wird der Ansatz dieser Einnahme oder Ausgabe eleminiert.
Der Betrag Kosten je Kind und Tag wird in der Zeile berechnet.  Differenzen zur Summenbildung können dadurch auftreten.</t>
  </si>
  <si>
    <t>Eigenleistungen des Trägers
(nur informativ, wird nicht in der Summe berücksichtigt)</t>
  </si>
  <si>
    <t>Sockel-Leitungsanteil gemäß § 5 KitaPerV</t>
  </si>
  <si>
    <t xml:space="preserve">  - … Sockel-Leitungsanteil gemäß § 5 KitaPerV</t>
  </si>
  <si>
    <t xml:space="preserve"> Durchschnittssatz gemäß KitaLAV</t>
  </si>
  <si>
    <t>Jahresmittel der belegten Plätze des Vorjahres:</t>
  </si>
  <si>
    <t>- ohne Differenzierung nach Altersgruppen (KK, KG, Hort)</t>
  </si>
  <si>
    <t>- nur für Kinder im Kinderkrippenalter</t>
  </si>
  <si>
    <t>- nur für Kinder im Kindergartenalter</t>
  </si>
  <si>
    <t>- nur für Kinder im Grundschulalter</t>
  </si>
  <si>
    <t>- für Kinder 0 bis zur Einschulung, wenn keine Differenzierung in
  den Elternbeiträgen erfolgt (Grundlage ist die Elternbeitrags- 
  satzung / -ordnung)</t>
  </si>
  <si>
    <t>belegte Plätze</t>
  </si>
  <si>
    <t>Ausgleichsbetrag</t>
  </si>
  <si>
    <t>Ausgleichsbeträge gemäß KitaLAV</t>
  </si>
  <si>
    <t>Ausgleichsbetrag gemäß KitaLAV</t>
  </si>
  <si>
    <t>Tagessatz pro Kind mit Berücksichtigung Elternbeitrag ohne Zuschüsse Landkreis, ohne Zuschüsse n.p.P., aber mit Zuschuss Sockelbetrag -Leitung und ohne Berücksichtigung des § 17 e KitaG (andere öffentliche Träger der öffentl. JH im Land Brandenburg oder andere Bundesländer.
--&gt;Potsdam, Brandenburg/ Havel, LK TF, LK LDS)</t>
  </si>
  <si>
    <t>Kinderzahl letztes Kita-Jahr</t>
  </si>
  <si>
    <t>Zuschuss beitragsfreies Jahr</t>
  </si>
  <si>
    <t>1.2a</t>
  </si>
  <si>
    <t>Durchschnittlicher Elternbeitrag für Kinder im letzten Kitajahr beträgt (Grundlage für die Beantragung eines höheren Zuschusses gemäß § 17b Abs. 2 KitaG)</t>
  </si>
  <si>
    <t>Kinderzahl Restliche Kindergarten</t>
  </si>
  <si>
    <t>1.2b</t>
  </si>
  <si>
    <t>erhöhter Zuschuss für das beitragsfreie Kitajahr</t>
  </si>
  <si>
    <t>Elternbeiträge für Kinder, die nicht beitragsfrei gestellt sind</t>
  </si>
  <si>
    <t>Personalkosten gemäß § 10 Abs. 2-4 KitaPersV</t>
  </si>
  <si>
    <t>Aus- und Fortbildung
(Ist mit Maximal-Grenze: bis zu 105 €/Jahr/MitarbeiterIn)</t>
  </si>
  <si>
    <t>Reisekosten zur Fortbildung und Dienstreisen
(Ist mit Maximal-Grenze: bis zu 53 €/Jahr/MitarbeiterIn)</t>
  </si>
  <si>
    <t>Supervision
(Ist mit Maximal-Grenze: bis zu 1.875 €/Jahr/Einrichtung)</t>
  </si>
  <si>
    <t>Spiel- und Beschäftigungsverbrauchsmaterial und
Freizeitgestaltung</t>
  </si>
  <si>
    <t>Spiel- und Beschäftigungsmaterial und Freizeitgestaltung (GWG´s bis 250 €, Ist mit Maximal-Grenze: bis zu 105 €/Jahr/Kind(Platzkapazität))</t>
  </si>
  <si>
    <t>4.13.</t>
  </si>
  <si>
    <t>4.14.</t>
  </si>
  <si>
    <t>Krankengeldzuschüsse für das technische Personal</t>
  </si>
  <si>
    <t>Dienst-/Schutzbekleidung beim technischen Personal</t>
  </si>
  <si>
    <t>Fortbildung
(Ist mit Maximal-Grenze: bis zu 53 €/Jahr/MitarbeiterIn)</t>
  </si>
  <si>
    <t>kalkulatorisches Entgelt für Außenflächen 
(feste Pauschale: 0,30€/m² Außenfläche)</t>
  </si>
  <si>
    <t>kalkulatorische Miete
(feste Pauschale: Region I+II 8,50€//m² nutzbare Innenfläche, 
 Region III+IV 7,50€//m² nutzbare Innenfläche)</t>
  </si>
  <si>
    <t>Leasing für das Gebäude</t>
  </si>
  <si>
    <t>Baumaßnahmen am Gebäude</t>
  </si>
  <si>
    <t>Sonstige Kosten der Versorgung mit technischen Medien</t>
  </si>
  <si>
    <t>Summe 4.1. bis 4.14.</t>
  </si>
  <si>
    <t>Krankengeldzuschuss</t>
  </si>
  <si>
    <t>Fortbildung (Ist mit Maximal-Grenze: bis zu 53 €/Jahr/MitarbeiterIn)</t>
  </si>
  <si>
    <t>Geringstwertige Wirtschaftsgüter (GWG`s bis 250 €)</t>
  </si>
  <si>
    <t>5.8.</t>
  </si>
  <si>
    <t>5.9.</t>
  </si>
  <si>
    <t>5.10.</t>
  </si>
  <si>
    <t>Summe 5.1. bis 5.10.</t>
  </si>
  <si>
    <r>
      <t xml:space="preserve">Geringstwertige Wirtschaftsgüter (GWG`s bis 250 €)
</t>
    </r>
    <r>
      <rPr>
        <sz val="12"/>
        <color indexed="8"/>
        <rFont val="Arial"/>
        <family val="2"/>
      </rPr>
      <t>(außer 3.1. Sprachstandsförderung, 3.7. Spiel- und Beschäftigungsmaterial und 5.9. Küche)</t>
    </r>
  </si>
  <si>
    <t>Anschaffung (Kauf)/Herstellung von abnutzbaren beweglichen Vermögensgegenständen im Bereich von 250 € bis 1.000 € (Sammelposten)</t>
  </si>
  <si>
    <t>28.11.2018</t>
  </si>
  <si>
    <t>Reinigungsgeräte/ - mittel und Verbrauchsmaterial (Sanitärbedarf, Hygieneartikel, Wäschereinigung)</t>
  </si>
  <si>
    <t>Erhaltungsaufwand, Reparaturen
(Richtwert von 11 €/m² BGF)</t>
  </si>
  <si>
    <t>Anzahl der Mitarbeiter</t>
  </si>
  <si>
    <t>Stundenzahl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</si>
</sst>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0.000"/>
    <numFmt numFmtId="166" formatCode="_-* #,##0.00\ [$€]_-;\-* #,##0.00\ [$€]_-;_-* &quot;-&quot;??\ [$€]_-;_-@_-"/>
    <numFmt numFmtId="167" formatCode="#,##0.00\ &quot;€&quot;"/>
    <numFmt numFmtId="168" formatCode="#,##0.00_ ;\-#,##0.00\ "/>
    <numFmt numFmtId="169" formatCode="#,##0.00_ ;[Red]\-#,##0.00\ "/>
    <numFmt numFmtId="170" formatCode="0.000"/>
    <numFmt numFmtId="171" formatCode="#,##0.000000000000"/>
  </numFmts>
  <fonts count="73">
    <font>
      <sz val="10"/>
      <name val="Arial"/>
      <family val="0"/>
    </font>
    <font>
      <sz val="11"/>
      <color indexed="8"/>
      <name val="Calibri"/>
      <family val="2"/>
    </font>
    <font>
      <b/>
      <sz val="14"/>
      <color indexed="8"/>
      <name val="Arial"/>
      <family val="2"/>
    </font>
    <font>
      <sz val="12"/>
      <color indexed="8"/>
      <name val="Arial"/>
      <family val="2"/>
    </font>
    <font>
      <b/>
      <i/>
      <sz val="12"/>
      <color indexed="8"/>
      <name val="Arial"/>
      <family val="2"/>
    </font>
    <font>
      <b/>
      <sz val="12"/>
      <color indexed="8"/>
      <name val="Arial"/>
      <family val="2"/>
    </font>
    <font>
      <b/>
      <sz val="16"/>
      <color indexed="8"/>
      <name val="Arial"/>
      <family val="2"/>
    </font>
    <font>
      <b/>
      <sz val="12"/>
      <color indexed="48"/>
      <name val="Arial"/>
      <family val="2"/>
    </font>
    <font>
      <b/>
      <sz val="16"/>
      <name val="Arial"/>
      <family val="2"/>
    </font>
    <font>
      <sz val="12"/>
      <name val="Arial"/>
      <family val="2"/>
    </font>
    <font>
      <b/>
      <sz val="12"/>
      <name val="Arial"/>
      <family val="2"/>
    </font>
    <font>
      <b/>
      <sz val="14"/>
      <name val="Arial"/>
      <family val="2"/>
    </font>
    <font>
      <sz val="10"/>
      <color indexed="8"/>
      <name val="Arial"/>
      <family val="2"/>
    </font>
    <font>
      <sz val="9"/>
      <name val="Arial"/>
      <family val="2"/>
    </font>
    <font>
      <sz val="9"/>
      <color indexed="8"/>
      <name val="Arial"/>
      <family val="2"/>
    </font>
    <font>
      <sz val="11"/>
      <name val="Arial"/>
      <family val="2"/>
    </font>
    <font>
      <u val="single"/>
      <sz val="11"/>
      <color indexed="53"/>
      <name val="Arial"/>
      <family val="2"/>
    </font>
    <font>
      <b/>
      <u val="single"/>
      <sz val="12"/>
      <name val="Arial"/>
      <family val="2"/>
    </font>
    <font>
      <sz val="14"/>
      <name val="Arial"/>
      <family val="2"/>
    </font>
    <font>
      <sz val="8"/>
      <name val="Arial"/>
      <family val="2"/>
    </font>
    <font>
      <sz val="8"/>
      <color indexed="8"/>
      <name val="Verdana"/>
      <family val="2"/>
    </font>
    <font>
      <b/>
      <sz val="12"/>
      <color indexed="53"/>
      <name val="Arial"/>
      <family val="2"/>
    </font>
    <font>
      <sz val="12"/>
      <color indexed="53"/>
      <name val="Arial"/>
      <family val="2"/>
    </font>
    <font>
      <b/>
      <sz val="10"/>
      <name val="Arial"/>
      <family val="2"/>
    </font>
    <font>
      <sz val="10"/>
      <color indexed="14"/>
      <name val="Arial"/>
      <family val="2"/>
    </font>
    <font>
      <sz val="12"/>
      <color indexed="12"/>
      <name val="Arial"/>
      <family val="2"/>
    </font>
    <font>
      <sz val="14"/>
      <color indexed="8"/>
      <name val="Arial"/>
      <family val="2"/>
    </font>
    <font>
      <i/>
      <sz val="12"/>
      <color indexed="8"/>
      <name val="Arial"/>
      <family val="2"/>
    </font>
    <font>
      <sz val="11"/>
      <color indexed="8"/>
      <name val="Arial"/>
      <family val="2"/>
    </font>
    <font>
      <sz val="12"/>
      <name val="Tahoma"/>
      <family val="2"/>
    </font>
    <font>
      <sz val="10"/>
      <color indexed="53"/>
      <name val="Arial"/>
      <family val="2"/>
    </font>
    <font>
      <sz val="12"/>
      <color indexed="44"/>
      <name val="Arial"/>
      <family val="2"/>
    </font>
    <font>
      <sz val="12"/>
      <color indexed="9"/>
      <name val="Arial"/>
      <family val="2"/>
    </font>
    <font>
      <sz val="26"/>
      <color indexed="5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9" tint="-0.24997000396251678"/>
      <name val="Arial"/>
      <family val="2"/>
    </font>
    <font>
      <sz val="10"/>
      <color theme="9" tint="-0.24997000396251678"/>
      <name val="Arial"/>
      <family val="2"/>
    </font>
    <font>
      <sz val="12"/>
      <color theme="3" tint="0.7999799847602844"/>
      <name val="Arial"/>
      <family val="2"/>
    </font>
    <font>
      <sz val="12"/>
      <color theme="4" tint="0.7999799847602844"/>
      <name val="Arial"/>
      <family val="2"/>
    </font>
    <font>
      <sz val="26"/>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s>
  <borders count="2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medium">
        <color indexed="8"/>
      </right>
      <top style="thin">
        <color indexed="8"/>
      </top>
      <bottom style="thin">
        <color indexed="8"/>
      </bottom>
    </border>
    <border>
      <left style="medium">
        <color indexed="8"/>
      </left>
      <right/>
      <top style="thin"/>
      <bottom style="thin"/>
    </border>
    <border>
      <left/>
      <right/>
      <top style="thin">
        <color indexed="8"/>
      </top>
      <bottom style="thin">
        <color indexed="8"/>
      </bottom>
    </border>
    <border>
      <left/>
      <right style="thin">
        <color indexed="8"/>
      </right>
      <top style="thin">
        <color indexed="8"/>
      </top>
      <bottom style="thin">
        <color indexed="8"/>
      </bottom>
    </border>
    <border>
      <left/>
      <right/>
      <top/>
      <bottom style="thin"/>
    </border>
    <border>
      <left style="thin">
        <color indexed="8"/>
      </left>
      <right style="thin">
        <color indexed="8"/>
      </right>
      <top style="thin">
        <color indexed="8"/>
      </top>
      <bottom style="thin">
        <color indexed="8"/>
      </bottom>
    </border>
    <border>
      <left/>
      <right/>
      <top style="medium"/>
      <bottom/>
    </border>
    <border>
      <left/>
      <right style="thin"/>
      <top/>
      <bottom/>
    </border>
    <border>
      <left/>
      <right style="thin"/>
      <top/>
      <bottom style="double"/>
    </border>
    <border>
      <left style="thin"/>
      <right/>
      <top style="medium"/>
      <bottom/>
    </border>
    <border>
      <left style="thin"/>
      <right/>
      <top/>
      <bottom style="thin"/>
    </border>
    <border>
      <left style="thin"/>
      <right/>
      <top/>
      <bottom/>
    </border>
    <border>
      <left style="thin"/>
      <right/>
      <top/>
      <bottom style="double"/>
    </border>
    <border>
      <left/>
      <right/>
      <top style="thin"/>
      <bottom/>
    </border>
    <border>
      <left style="thin"/>
      <right style="thin"/>
      <top/>
      <botto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style="thin"/>
    </border>
    <border>
      <left style="thin"/>
      <right style="thin"/>
      <top style="thin"/>
      <bottom style="double"/>
    </border>
    <border>
      <left/>
      <right style="thin"/>
      <top/>
      <bottom style="thin"/>
    </border>
    <border>
      <left style="thin"/>
      <right style="thin"/>
      <top/>
      <bottom style="double"/>
    </border>
    <border>
      <left style="thin"/>
      <right/>
      <top style="thin"/>
      <bottom/>
    </border>
    <border>
      <left style="thin"/>
      <right style="thin"/>
      <top style="thin"/>
      <bottom/>
    </border>
    <border>
      <left/>
      <right/>
      <top style="thin"/>
      <bottom style="thin"/>
    </border>
    <border>
      <left/>
      <right style="thin"/>
      <top style="thin"/>
      <bottom/>
    </border>
    <border>
      <left/>
      <right/>
      <top style="thin">
        <color indexed="8"/>
      </top>
      <bottom style="thin"/>
    </border>
    <border>
      <left/>
      <right style="thin">
        <color indexed="8"/>
      </right>
      <top style="thin">
        <color indexed="8"/>
      </top>
      <bottom style="thin"/>
    </border>
    <border>
      <left/>
      <right style="thin">
        <color indexed="8"/>
      </right>
      <top style="thin"/>
      <bottom style="thin"/>
    </border>
    <border>
      <left/>
      <right style="thin">
        <color indexed="8"/>
      </right>
      <top style="thin"/>
      <bottom/>
    </border>
    <border>
      <left style="thin">
        <color indexed="8"/>
      </left>
      <right style="thin">
        <color indexed="8"/>
      </right>
      <top/>
      <bottom style="thin">
        <color indexed="8"/>
      </bottom>
    </border>
    <border>
      <left style="medium">
        <color indexed="8"/>
      </left>
      <right/>
      <top style="thin"/>
      <bottom style="medium">
        <color indexed="8"/>
      </bottom>
    </border>
    <border>
      <left style="thin">
        <color indexed="8"/>
      </left>
      <right style="thin">
        <color indexed="8"/>
      </right>
      <top style="thin">
        <color indexed="8"/>
      </top>
      <bottom style="medium">
        <color indexed="8"/>
      </bottom>
    </border>
    <border>
      <left style="medium"/>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medium">
        <color indexed="8"/>
      </left>
      <right/>
      <top/>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border>
    <border>
      <left style="medium">
        <color indexed="8"/>
      </left>
      <right/>
      <top/>
      <bottom/>
    </border>
    <border>
      <left/>
      <right/>
      <top style="thin">
        <color indexed="8"/>
      </top>
      <bottom style="medium">
        <color indexed="8"/>
      </bottom>
    </border>
    <border>
      <left/>
      <right style="thin">
        <color indexed="8"/>
      </right>
      <top style="thin">
        <color indexed="8"/>
      </top>
      <bottom style="medium">
        <color indexed="8"/>
      </bottom>
    </border>
    <border>
      <left/>
      <right/>
      <top style="thin">
        <color indexed="8"/>
      </top>
      <bottom/>
    </border>
    <border>
      <left/>
      <right style="thin"/>
      <top style="thin">
        <color indexed="8"/>
      </top>
      <bottom/>
    </border>
    <border>
      <left/>
      <right/>
      <top/>
      <bottom style="thin">
        <color indexed="8"/>
      </bottom>
    </border>
    <border>
      <left style="medium"/>
      <right/>
      <top style="thin"/>
      <bottom style="thin"/>
    </border>
    <border>
      <left style="medium"/>
      <right/>
      <top/>
      <bottom/>
    </border>
    <border>
      <left/>
      <right style="thin">
        <color indexed="8"/>
      </right>
      <top/>
      <bottom style="thin">
        <color indexed="8"/>
      </bottom>
    </border>
    <border>
      <left/>
      <right style="thin"/>
      <top style="thin"/>
      <bottom style="thin"/>
    </border>
    <border>
      <left style="medium">
        <color indexed="8"/>
      </left>
      <right/>
      <top/>
      <bottom style="thin">
        <color indexed="8"/>
      </bottom>
    </border>
    <border>
      <left style="medium">
        <color indexed="8"/>
      </left>
      <right/>
      <top style="thin">
        <color indexed="8"/>
      </top>
      <bottom style="thin">
        <color indexed="8"/>
      </bottom>
    </border>
    <border>
      <left style="medium">
        <color indexed="8"/>
      </left>
      <right/>
      <top style="thin">
        <color indexed="8"/>
      </top>
      <bottom style="medium">
        <color indexed="8"/>
      </bottom>
    </border>
    <border>
      <left style="thin">
        <color indexed="8"/>
      </left>
      <right style="medium">
        <color indexed="8"/>
      </right>
      <top style="thin"/>
      <bottom style="thin"/>
    </border>
    <border>
      <left/>
      <right style="medium">
        <color indexed="8"/>
      </right>
      <top style="thin"/>
      <bottom/>
    </border>
    <border>
      <left/>
      <right style="medium">
        <color indexed="8"/>
      </right>
      <top/>
      <bottom style="thin"/>
    </border>
    <border>
      <left style="thin"/>
      <right/>
      <top style="thin"/>
      <bottom style="thin"/>
    </border>
    <border>
      <left style="medium">
        <color indexed="8"/>
      </left>
      <right/>
      <top style="thin">
        <color indexed="8"/>
      </top>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bottom style="thin">
        <color indexed="8"/>
      </bottom>
    </border>
    <border>
      <left style="thin">
        <color indexed="8"/>
      </left>
      <right/>
      <top/>
      <bottom style="medium">
        <color indexed="8"/>
      </bottom>
    </border>
    <border>
      <left/>
      <right/>
      <top style="medium"/>
      <bottom style="medium">
        <color indexed="8"/>
      </bottom>
    </border>
    <border>
      <left/>
      <right style="medium">
        <color indexed="8"/>
      </right>
      <top style="medium"/>
      <bottom style="medium">
        <color indexed="8"/>
      </bottom>
    </border>
    <border>
      <left style="thin">
        <color indexed="8"/>
      </left>
      <right style="thin">
        <color indexed="8"/>
      </right>
      <top style="medium"/>
      <bottom style="thin">
        <color indexed="8"/>
      </bottom>
    </border>
    <border>
      <left style="medium">
        <color indexed="8"/>
      </left>
      <right/>
      <top/>
      <bottom style="medium"/>
    </border>
    <border>
      <left/>
      <right/>
      <top/>
      <bottom style="medium"/>
    </border>
    <border>
      <left style="thin"/>
      <right style="thin"/>
      <top style="thin"/>
      <bottom style="medium"/>
    </border>
    <border>
      <left style="medium"/>
      <right/>
      <top style="thin"/>
      <bottom style="medium"/>
    </border>
    <border>
      <left/>
      <right/>
      <top style="thin">
        <color indexed="8"/>
      </top>
      <bottom style="medium"/>
    </border>
    <border>
      <left/>
      <right style="thin">
        <color indexed="8"/>
      </right>
      <top style="thin">
        <color indexed="8"/>
      </top>
      <bottom style="medium"/>
    </border>
    <border>
      <left style="thin">
        <color indexed="8"/>
      </left>
      <right style="thin">
        <color indexed="8"/>
      </right>
      <top/>
      <bottom style="medium"/>
    </border>
    <border>
      <left style="thin">
        <color indexed="8"/>
      </left>
      <right style="medium">
        <color indexed="8"/>
      </right>
      <top/>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right/>
      <top/>
      <bottom style="medium"/>
    </border>
    <border>
      <left style="medium"/>
      <right/>
      <top style="medium"/>
      <bottom style="thin"/>
    </border>
    <border>
      <left style="medium"/>
      <right/>
      <top style="thin"/>
      <bottom/>
    </border>
    <border>
      <left/>
      <right style="thin">
        <color indexed="8"/>
      </right>
      <top style="thin">
        <color indexed="8"/>
      </top>
      <bottom/>
    </border>
    <border>
      <left style="medium">
        <color indexed="8"/>
      </left>
      <right/>
      <top style="medium">
        <color indexed="8"/>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medium">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border>
    <border>
      <left style="thin">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thin">
        <color indexed="8"/>
      </right>
      <top style="medium"/>
      <bottom style="thin"/>
    </border>
    <border>
      <left style="thin">
        <color indexed="8"/>
      </left>
      <right style="thin">
        <color indexed="8"/>
      </right>
      <top style="thin"/>
      <bottom style="thin"/>
    </border>
    <border>
      <left/>
      <right/>
      <top style="thin"/>
      <bottom style="medium"/>
    </border>
    <border>
      <left/>
      <right style="thin">
        <color indexed="8"/>
      </right>
      <top style="thin"/>
      <bottom style="medium"/>
    </border>
    <border>
      <left style="thin">
        <color indexed="8"/>
      </left>
      <right style="thin">
        <color indexed="8"/>
      </right>
      <top style="thin"/>
      <bottom style="medium"/>
    </border>
    <border>
      <left/>
      <right/>
      <top style="medium"/>
      <bottom style="thin"/>
    </border>
    <border>
      <left/>
      <right style="thin">
        <color indexed="8"/>
      </right>
      <top style="medium"/>
      <bottom style="thin"/>
    </border>
    <border>
      <left/>
      <right style="medium">
        <color indexed="8"/>
      </right>
      <top/>
      <bottom/>
    </border>
    <border>
      <left/>
      <right style="medium">
        <color indexed="8"/>
      </right>
      <top style="thin">
        <color indexed="8"/>
      </top>
      <bottom style="thin"/>
    </border>
    <border>
      <left style="thin"/>
      <right style="medium">
        <color indexed="8"/>
      </right>
      <top style="thin"/>
      <bottom style="thin"/>
    </border>
    <border>
      <left style="thin">
        <color indexed="8"/>
      </left>
      <right style="medium"/>
      <top/>
      <bottom style="medium">
        <color indexed="8"/>
      </bottom>
    </border>
    <border>
      <left style="medium">
        <color indexed="8"/>
      </left>
      <right style="thin">
        <color indexed="8"/>
      </right>
      <top style="thin"/>
      <bottom style="thin">
        <color indexed="8"/>
      </bottom>
    </border>
    <border>
      <left style="thin"/>
      <right style="medium">
        <color indexed="8"/>
      </right>
      <top style="thin"/>
      <bottom style="medium">
        <color indexed="8"/>
      </bottom>
    </border>
    <border>
      <left/>
      <right/>
      <top style="thin"/>
      <bottom style="medium">
        <color indexed="8"/>
      </bottom>
    </border>
    <border>
      <left style="thin"/>
      <right/>
      <top style="thin"/>
      <bottom style="medium">
        <color indexed="8"/>
      </bottom>
    </border>
    <border>
      <left/>
      <right style="medium"/>
      <top style="medium"/>
      <bottom style="thin"/>
    </border>
    <border>
      <left/>
      <right/>
      <top/>
      <bottom style="double"/>
    </border>
    <border>
      <left style="thin">
        <color indexed="8"/>
      </left>
      <right style="thin">
        <color indexed="8"/>
      </right>
      <top style="medium"/>
      <bottom/>
    </border>
    <border>
      <left style="thin">
        <color indexed="8"/>
      </left>
      <right/>
      <top/>
      <bottom/>
    </border>
    <border>
      <left/>
      <right style="medium">
        <color indexed="8"/>
      </right>
      <top/>
      <bottom style="medium">
        <color indexed="8"/>
      </bottom>
    </border>
    <border>
      <left style="medium"/>
      <right/>
      <top style="medium"/>
      <bottom/>
    </border>
    <border>
      <left style="thin">
        <color indexed="8"/>
      </left>
      <right style="thin">
        <color indexed="8"/>
      </right>
      <top style="thin"/>
      <bottom/>
    </border>
    <border>
      <left style="thin">
        <color indexed="8"/>
      </left>
      <right style="thin">
        <color indexed="8"/>
      </right>
      <top style="thin"/>
      <bottom style="medium">
        <color indexed="8"/>
      </bottom>
    </border>
    <border>
      <left style="thin"/>
      <right style="medium"/>
      <top style="medium"/>
      <bottom style="dotted"/>
    </border>
    <border>
      <left style="medium"/>
      <right style="thin"/>
      <top style="dotted"/>
      <bottom style="dotted"/>
    </border>
    <border>
      <left style="thin"/>
      <right style="medium"/>
      <top style="dotted"/>
      <bottom style="dotted"/>
    </border>
    <border>
      <left style="thin"/>
      <right style="medium"/>
      <top style="dotted"/>
      <bottom style="medium"/>
    </border>
    <border>
      <left style="medium"/>
      <right/>
      <top style="medium"/>
      <bottom style="dotted"/>
    </border>
    <border>
      <left style="medium"/>
      <right/>
      <top style="dotted"/>
      <bottom style="dotted"/>
    </border>
    <border>
      <left style="thin"/>
      <right/>
      <top style="thin"/>
      <bottom style="medium"/>
    </border>
    <border>
      <left style="thin"/>
      <right/>
      <top style="medium"/>
      <bottom style="dotted"/>
    </border>
    <border>
      <left style="thin"/>
      <right/>
      <top style="dotted"/>
      <bottom style="dotted"/>
    </border>
    <border>
      <left style="thin"/>
      <right/>
      <top style="dotted"/>
      <bottom style="medium"/>
    </border>
    <border>
      <left/>
      <right style="thin"/>
      <top style="thin"/>
      <bottom style="medium"/>
    </border>
    <border>
      <left/>
      <right style="thin"/>
      <top style="medium"/>
      <bottom style="dotted"/>
    </border>
    <border>
      <left/>
      <right style="thin"/>
      <top style="dotted"/>
      <bottom style="dotted"/>
    </border>
    <border>
      <left/>
      <right style="thin"/>
      <top style="dotted"/>
      <bottom style="medium"/>
    </border>
    <border>
      <left style="medium"/>
      <right style="thin"/>
      <top style="thin"/>
      <bottom style="medium"/>
    </border>
    <border>
      <left style="medium"/>
      <right style="thin"/>
      <top style="medium"/>
      <bottom style="dotted"/>
    </border>
    <border>
      <left style="medium"/>
      <right style="thin"/>
      <top style="dotted"/>
      <bottom style="medium"/>
    </border>
    <border>
      <left/>
      <right/>
      <top style="medium"/>
      <bottom style="dotted"/>
    </border>
    <border>
      <left/>
      <right/>
      <top style="dotted"/>
      <bottom style="dotted"/>
    </border>
    <border>
      <left style="medium"/>
      <right/>
      <top/>
      <bottom style="dotted"/>
    </border>
    <border>
      <left/>
      <right/>
      <top/>
      <bottom style="dotted"/>
    </border>
    <border>
      <left style="medium"/>
      <right style="thin"/>
      <top/>
      <bottom style="dotted"/>
    </border>
    <border>
      <left style="thin"/>
      <right style="medium"/>
      <top/>
      <bottom style="dotted"/>
    </border>
    <border>
      <left/>
      <right style="thin"/>
      <top/>
      <bottom style="dotted"/>
    </border>
    <border>
      <left style="thin"/>
      <right/>
      <top/>
      <bottom style="dotted"/>
    </border>
    <border>
      <left style="medium"/>
      <right/>
      <top style="dotted"/>
      <bottom style="medium"/>
    </border>
    <border>
      <left/>
      <right/>
      <top style="dotted"/>
      <bottom style="medium"/>
    </border>
    <border>
      <left style="medium"/>
      <right style="thin"/>
      <top/>
      <bottom style="medium"/>
    </border>
    <border>
      <left style="thin"/>
      <right style="medium"/>
      <top/>
      <bottom style="medium"/>
    </border>
    <border>
      <left/>
      <right style="thin"/>
      <top/>
      <bottom style="medium"/>
    </border>
    <border>
      <left style="thin"/>
      <right/>
      <top/>
      <bottom style="medium"/>
    </border>
    <border>
      <left style="medium"/>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thin">
        <color indexed="8"/>
      </left>
      <right style="medium">
        <color indexed="8"/>
      </right>
      <top/>
      <bottom style="thin">
        <color indexed="8"/>
      </bottom>
    </border>
    <border>
      <left style="thin">
        <color indexed="8"/>
      </left>
      <right style="medium">
        <color indexed="8"/>
      </right>
      <top style="medium"/>
      <bottom style="thin">
        <color indexed="8"/>
      </bottom>
    </border>
    <border>
      <left/>
      <right/>
      <top style="medium"/>
      <bottom style="thin">
        <color indexed="8"/>
      </bottom>
    </border>
    <border>
      <left/>
      <right style="thin">
        <color indexed="8"/>
      </right>
      <top style="medium"/>
      <bottom style="thin">
        <color indexed="8"/>
      </bottom>
    </border>
    <border>
      <left/>
      <right style="thin">
        <color indexed="8"/>
      </right>
      <top style="medium"/>
      <bottom style="medium"/>
    </border>
    <border>
      <left/>
      <right style="medium">
        <color indexed="8"/>
      </right>
      <top style="medium"/>
      <bottom/>
    </border>
    <border>
      <left/>
      <right style="medium">
        <color indexed="8"/>
      </right>
      <top/>
      <bottom style="medium"/>
    </border>
    <border>
      <left style="thin"/>
      <right style="thin"/>
      <top style="medium"/>
      <bottom style="mediu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style="thin">
        <color indexed="8"/>
      </left>
      <right style="medium">
        <color indexed="8"/>
      </right>
      <top style="thin"/>
      <bottom style="medium">
        <color indexed="8"/>
      </bottom>
    </border>
    <border>
      <left style="thin">
        <color indexed="8"/>
      </left>
      <right style="thin">
        <color indexed="8"/>
      </right>
      <top style="thin"/>
      <bottom style="thin">
        <color indexed="8"/>
      </bottom>
    </border>
    <border>
      <left style="thin">
        <color indexed="8"/>
      </left>
      <right style="medium">
        <color indexed="8"/>
      </right>
      <top style="thin"/>
      <bottom style="thin">
        <color indexed="8"/>
      </bottom>
    </border>
    <border>
      <left style="thin">
        <color indexed="8"/>
      </left>
      <right style="medium">
        <color indexed="8"/>
      </right>
      <top style="thin">
        <color indexed="8"/>
      </top>
      <bottom style="medium"/>
    </border>
    <border>
      <left style="thin"/>
      <right style="medium"/>
      <top style="thin"/>
      <bottom/>
    </border>
    <border>
      <left/>
      <right style="medium">
        <color indexed="8"/>
      </right>
      <top/>
      <bottom style="thin">
        <color indexed="8"/>
      </bottom>
    </border>
    <border>
      <left style="thin">
        <color indexed="8"/>
      </left>
      <right/>
      <top style="medium"/>
      <bottom style="medium">
        <color indexed="8"/>
      </bottom>
    </border>
    <border>
      <left style="thin">
        <color indexed="8"/>
      </left>
      <right style="medium"/>
      <top style="medium"/>
      <bottom style="medium">
        <color indexed="8"/>
      </bottom>
    </border>
    <border>
      <left style="thin">
        <color indexed="8"/>
      </left>
      <right/>
      <top style="medium">
        <color indexed="8"/>
      </top>
      <bottom style="thin"/>
    </border>
    <border>
      <left style="thin">
        <color indexed="8"/>
      </left>
      <right style="medium"/>
      <top style="medium">
        <color indexed="8"/>
      </top>
      <bottom style="thin"/>
    </border>
    <border>
      <left style="thin">
        <color indexed="8"/>
      </left>
      <right/>
      <top style="thin"/>
      <bottom style="thin"/>
    </border>
    <border>
      <left style="thin">
        <color indexed="8"/>
      </left>
      <right style="medium"/>
      <top style="thin"/>
      <bottom style="thin"/>
    </border>
    <border>
      <left style="thin">
        <color indexed="8"/>
      </left>
      <right/>
      <top style="thin"/>
      <bottom style="medium">
        <color indexed="8"/>
      </bottom>
    </border>
    <border>
      <left style="thin">
        <color indexed="8"/>
      </left>
      <right style="medium"/>
      <top style="thin"/>
      <bottom style="medium">
        <color indexed="8"/>
      </bottom>
    </border>
    <border>
      <left style="thin">
        <color indexed="8"/>
      </left>
      <right/>
      <top style="thin">
        <color indexed="8"/>
      </top>
      <bottom style="thin">
        <color indexed="8"/>
      </bottom>
    </border>
    <border>
      <left style="thin">
        <color indexed="8"/>
      </left>
      <right/>
      <top style="medium">
        <color indexed="8"/>
      </top>
      <bottom style="medium"/>
    </border>
    <border>
      <left style="thin">
        <color indexed="8"/>
      </left>
      <right style="medium">
        <color indexed="8"/>
      </right>
      <top style="thin">
        <color indexed="8"/>
      </top>
      <bottom/>
    </border>
    <border>
      <left style="thin">
        <color indexed="8"/>
      </left>
      <right style="medium">
        <color indexed="8"/>
      </right>
      <top/>
      <bottom style="medium">
        <color indexed="8"/>
      </bottom>
    </border>
    <border>
      <left style="thin">
        <color indexed="8"/>
      </left>
      <right/>
      <top style="medium">
        <color indexed="8"/>
      </top>
      <bottom style="medium">
        <color indexed="8"/>
      </bottom>
    </border>
    <border>
      <left style="thin">
        <color indexed="8"/>
      </left>
      <right/>
      <top style="medium">
        <color indexed="8"/>
      </top>
      <bottom style="thin">
        <color indexed="8"/>
      </bottom>
    </border>
    <border>
      <left style="thin"/>
      <right style="thin"/>
      <top/>
      <bottom style="dotted"/>
    </border>
    <border>
      <left style="medium">
        <color indexed="8"/>
      </left>
      <right style="medium">
        <color indexed="8"/>
      </right>
      <top/>
      <bottom style="medium">
        <color indexed="8"/>
      </bottom>
    </border>
    <border>
      <left style="medium"/>
      <right style="medium"/>
      <top style="thin"/>
      <bottom style="thin"/>
    </border>
    <border>
      <left style="medium">
        <color indexed="8"/>
      </left>
      <right/>
      <top style="medium"/>
      <bottom/>
    </border>
    <border>
      <left/>
      <right style="medium">
        <color indexed="8"/>
      </right>
      <top style="thin">
        <color indexed="8"/>
      </top>
      <bottom style="thin">
        <color indexed="8"/>
      </bottom>
    </border>
    <border>
      <left/>
      <right style="medium"/>
      <top style="medium"/>
      <bottom style="medium"/>
    </border>
    <border>
      <left/>
      <right style="thin"/>
      <top/>
      <bottom style="thin">
        <color indexed="8"/>
      </bottom>
    </border>
    <border>
      <left style="thin">
        <color indexed="8"/>
      </left>
      <right style="medium">
        <color indexed="8"/>
      </right>
      <top/>
      <bottom/>
    </border>
    <border>
      <left style="thin">
        <color indexed="8"/>
      </left>
      <right style="medium">
        <color indexed="8"/>
      </right>
      <top style="medium"/>
      <bottom/>
    </border>
    <border>
      <left style="medium">
        <color indexed="8"/>
      </left>
      <right/>
      <top style="thin"/>
      <bottom/>
    </border>
    <border>
      <left/>
      <right/>
      <top/>
      <bottom style="medium">
        <color indexed="8"/>
      </bottom>
    </border>
    <border>
      <left/>
      <right style="thin">
        <color indexed="8"/>
      </right>
      <top/>
      <bottom style="medium">
        <color indexed="8"/>
      </bottom>
    </border>
    <border>
      <left style="thin">
        <color indexed="8"/>
      </left>
      <right style="thin">
        <color indexed="8"/>
      </right>
      <top/>
      <bottom/>
    </border>
    <border>
      <left style="thin"/>
      <right style="thin"/>
      <top style="medium"/>
      <bottom style="thin">
        <color indexed="8"/>
      </bottom>
    </border>
    <border>
      <left style="thin"/>
      <right style="thin"/>
      <top style="thin">
        <color indexed="8"/>
      </top>
      <bottom style="medium">
        <color indexed="8"/>
      </bottom>
    </border>
    <border>
      <left style="thin">
        <color indexed="8"/>
      </left>
      <right style="thin">
        <color indexed="8"/>
      </right>
      <top style="thin">
        <color indexed="8"/>
      </top>
      <bottom/>
    </border>
    <border>
      <left style="thin"/>
      <right style="thin"/>
      <top/>
      <bottom style="mediu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medium"/>
    </border>
    <border>
      <left style="medium">
        <color indexed="8"/>
      </left>
      <right/>
      <top style="thin">
        <color indexed="8"/>
      </top>
      <bottom style="thin"/>
    </border>
    <border>
      <left style="thin"/>
      <right/>
      <top style="double"/>
      <bottom/>
    </border>
    <border>
      <left/>
      <right style="thin"/>
      <top style="double"/>
      <bottom/>
    </border>
    <border>
      <left style="medium"/>
      <right style="thin">
        <color indexed="8"/>
      </right>
      <top/>
      <bottom/>
    </border>
    <border>
      <left/>
      <right style="thin"/>
      <top style="medium"/>
      <bottom style="thin"/>
    </border>
    <border>
      <left style="medium"/>
      <right style="thin"/>
      <top style="medium"/>
      <bottom style="thin"/>
    </border>
    <border>
      <left style="thin"/>
      <right/>
      <top style="medium"/>
      <bottom style="thin"/>
    </border>
    <border>
      <left style="thin">
        <color indexed="8"/>
      </left>
      <right/>
      <top style="thin">
        <color indexed="8"/>
      </top>
      <bottom style="medium"/>
    </border>
    <border>
      <left/>
      <right style="thin">
        <color indexed="8"/>
      </right>
      <top/>
      <bottom/>
    </border>
    <border>
      <left/>
      <right/>
      <top style="dotted">
        <color indexed="8"/>
      </top>
      <bottom/>
    </border>
    <border>
      <left/>
      <right style="thin">
        <color indexed="8"/>
      </right>
      <top style="dotted">
        <color indexed="8"/>
      </top>
      <bottom/>
    </border>
    <border>
      <left style="medium"/>
      <right style="thin"/>
      <top style="thin"/>
      <bottom style="thin"/>
    </border>
    <border>
      <left/>
      <right/>
      <top style="dotted"/>
      <bottom style="medium">
        <color indexed="8"/>
      </bottom>
    </border>
    <border>
      <left/>
      <right style="thin">
        <color indexed="8"/>
      </right>
      <top style="dotted"/>
      <bottom style="medium">
        <color indexed="8"/>
      </bottom>
    </border>
    <border>
      <left/>
      <right/>
      <top style="thin"/>
      <bottom style="thin">
        <color indexed="8"/>
      </bottom>
    </border>
    <border>
      <left/>
      <right style="thin">
        <color indexed="8"/>
      </right>
      <top style="thin"/>
      <bottom style="thin">
        <color indexed="8"/>
      </bottom>
    </border>
    <border>
      <left/>
      <right style="thin">
        <color indexed="8"/>
      </right>
      <top style="dotted"/>
      <bottom style="dotted"/>
    </border>
    <border>
      <left/>
      <right style="medium"/>
      <top/>
      <bottom/>
    </border>
    <border>
      <left style="thin"/>
      <right style="thin"/>
      <top style="medium"/>
      <bottom style="thin"/>
    </border>
    <border>
      <left/>
      <right style="thin">
        <color indexed="8"/>
      </right>
      <top/>
      <bottom style="mediu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style="thin"/>
      <bottom style="thin"/>
    </border>
    <border>
      <left/>
      <right/>
      <top style="thin">
        <color indexed="8"/>
      </top>
      <bottom style="dotted">
        <color indexed="8"/>
      </bottom>
    </border>
    <border>
      <left/>
      <right style="thin">
        <color indexed="8"/>
      </right>
      <top style="thin">
        <color indexed="8"/>
      </top>
      <bottom style="dotted">
        <color indexed="8"/>
      </bottom>
    </border>
    <border>
      <left/>
      <right/>
      <top style="dotted">
        <color indexed="8"/>
      </top>
      <bottom style="dotted">
        <color indexed="8"/>
      </bottom>
    </border>
    <border>
      <left/>
      <right style="thin">
        <color indexed="8"/>
      </right>
      <top style="dotted">
        <color indexed="8"/>
      </top>
      <bottom style="dotted">
        <color indexed="8"/>
      </bottom>
    </border>
    <border>
      <left/>
      <right style="thin">
        <color indexed="8"/>
      </right>
      <top/>
      <bottom style="thin"/>
    </border>
    <border>
      <left style="thin"/>
      <right/>
      <top style="thin">
        <color indexed="8"/>
      </top>
      <bottom style="thin">
        <color indexed="8"/>
      </bottom>
    </border>
    <border>
      <left/>
      <right style="medium">
        <color indexed="8"/>
      </right>
      <top style="thin">
        <color indexed="8"/>
      </top>
      <bottom/>
    </border>
    <border>
      <left/>
      <right style="medium">
        <color indexed="8"/>
      </right>
      <top style="medium">
        <color indexed="8"/>
      </top>
      <bottom style="medium">
        <color indexed="8"/>
      </bottom>
    </border>
    <border>
      <left/>
      <right/>
      <top style="medium">
        <color indexed="8"/>
      </top>
      <bottom style="medium"/>
    </border>
    <border>
      <left/>
      <right style="thin">
        <color indexed="8"/>
      </right>
      <top style="medium">
        <color indexed="8"/>
      </top>
      <bottom style="medium"/>
    </border>
    <border>
      <left style="thin"/>
      <right/>
      <top style="thin">
        <color indexed="8"/>
      </top>
      <bottom style="medium">
        <color indexed="8"/>
      </bottom>
    </border>
    <border>
      <left/>
      <right style="medium">
        <color indexed="8"/>
      </right>
      <top style="thin">
        <color indexed="8"/>
      </top>
      <bottom style="medium">
        <color indexed="8"/>
      </bottom>
    </border>
    <border>
      <left/>
      <right style="medium">
        <color indexed="8"/>
      </right>
      <top style="medium">
        <color indexed="8"/>
      </top>
      <bottom style="thin">
        <color indexed="8"/>
      </bottom>
    </border>
    <border>
      <left style="thin"/>
      <right/>
      <top style="medium">
        <color indexed="8"/>
      </top>
      <bottom style="thin">
        <color indexed="8"/>
      </bottom>
    </border>
    <border>
      <left style="thin">
        <color indexed="8"/>
      </left>
      <right style="thin"/>
      <top style="thin"/>
      <bottom style="thin"/>
    </border>
    <border>
      <left/>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50" fillId="0" borderId="0">
      <alignment/>
      <protection/>
    </xf>
    <xf numFmtId="0" fontId="5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934">
    <xf numFmtId="0" fontId="0" fillId="0" borderId="0" xfId="0"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 fontId="3" fillId="0" borderId="0" xfId="0" applyNumberFormat="1" applyFont="1" applyBorder="1" applyAlignment="1" applyProtection="1">
      <alignment/>
      <protection/>
    </xf>
    <xf numFmtId="1" fontId="14" fillId="0" borderId="10" xfId="0" applyNumberFormat="1" applyFont="1" applyBorder="1" applyAlignment="1" applyProtection="1">
      <alignment horizontal="center"/>
      <protection/>
    </xf>
    <xf numFmtId="0" fontId="10" fillId="0" borderId="11" xfId="0" applyFont="1" applyBorder="1" applyAlignment="1" applyProtection="1">
      <alignment vertical="top"/>
      <protection/>
    </xf>
    <xf numFmtId="4" fontId="3" fillId="0" borderId="12" xfId="0" applyNumberFormat="1" applyFont="1" applyBorder="1" applyAlignment="1" applyProtection="1">
      <alignment vertical="top"/>
      <protection/>
    </xf>
    <xf numFmtId="4" fontId="3" fillId="0" borderId="13" xfId="0" applyNumberFormat="1" applyFont="1" applyBorder="1" applyAlignment="1" applyProtection="1">
      <alignment vertical="top"/>
      <protection/>
    </xf>
    <xf numFmtId="4" fontId="3" fillId="0" borderId="0" xfId="0" applyNumberFormat="1" applyFont="1" applyBorder="1" applyAlignment="1" applyProtection="1">
      <alignment horizontal="right" vertical="top"/>
      <protection/>
    </xf>
    <xf numFmtId="0" fontId="15" fillId="0" borderId="0" xfId="0" applyFont="1" applyAlignment="1" applyProtection="1">
      <alignment/>
      <protection/>
    </xf>
    <xf numFmtId="0" fontId="10" fillId="0" borderId="0"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vertical="top" wrapText="1"/>
      <protection/>
    </xf>
    <xf numFmtId="0" fontId="9" fillId="0" borderId="0" xfId="0" applyFont="1" applyAlignment="1" applyProtection="1">
      <alignment vertical="top" wrapText="1"/>
      <protection/>
    </xf>
    <xf numFmtId="0" fontId="0" fillId="0" borderId="0" xfId="0" applyFont="1" applyBorder="1" applyAlignment="1" applyProtection="1">
      <alignment/>
      <protection/>
    </xf>
    <xf numFmtId="0" fontId="0" fillId="0" borderId="0" xfId="0" applyBorder="1" applyAlignment="1" applyProtection="1">
      <alignment/>
      <protection/>
    </xf>
    <xf numFmtId="167" fontId="0" fillId="0" borderId="0" xfId="60" applyNumberFormat="1" applyFont="1" applyAlignment="1" applyProtection="1">
      <alignment/>
      <protection/>
    </xf>
    <xf numFmtId="167" fontId="9" fillId="0" borderId="0" xfId="60" applyNumberFormat="1" applyFont="1" applyAlignment="1" applyProtection="1">
      <alignment/>
      <protection/>
    </xf>
    <xf numFmtId="0" fontId="9" fillId="0" borderId="0" xfId="0" applyFont="1" applyBorder="1" applyAlignment="1" applyProtection="1">
      <alignment/>
      <protection/>
    </xf>
    <xf numFmtId="0" fontId="9" fillId="0" borderId="14" xfId="0" applyFont="1" applyBorder="1" applyAlignment="1" applyProtection="1">
      <alignment vertical="top" wrapText="1"/>
      <protection/>
    </xf>
    <xf numFmtId="0" fontId="0" fillId="0" borderId="14" xfId="0" applyFont="1" applyBorder="1" applyAlignment="1" applyProtection="1">
      <alignment/>
      <protection/>
    </xf>
    <xf numFmtId="0" fontId="13"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Border="1" applyAlignment="1" applyProtection="1">
      <alignment vertical="top" wrapText="1"/>
      <protection/>
    </xf>
    <xf numFmtId="1" fontId="14" fillId="0" borderId="15" xfId="0" applyNumberFormat="1" applyFont="1" applyBorder="1" applyAlignment="1" applyProtection="1">
      <alignment horizontal="center"/>
      <protection/>
    </xf>
    <xf numFmtId="0" fontId="20" fillId="0" borderId="0" xfId="0" applyFont="1" applyAlignment="1">
      <alignment/>
    </xf>
    <xf numFmtId="0" fontId="10" fillId="0" borderId="14" xfId="0" applyFont="1" applyBorder="1" applyAlignment="1" applyProtection="1">
      <alignment/>
      <protection/>
    </xf>
    <xf numFmtId="0" fontId="9" fillId="0" borderId="0" xfId="0" applyFont="1" applyBorder="1" applyAlignment="1" applyProtection="1">
      <alignment vertical="top" wrapText="1"/>
      <protection/>
    </xf>
    <xf numFmtId="0" fontId="9" fillId="0" borderId="0" xfId="0" applyFont="1" applyBorder="1" applyAlignment="1" applyProtection="1">
      <alignment horizontal="left" vertical="top" wrapText="1"/>
      <protection/>
    </xf>
    <xf numFmtId="0" fontId="0" fillId="0" borderId="0" xfId="0" applyFont="1" applyFill="1" applyBorder="1" applyAlignment="1" applyProtection="1">
      <alignment vertical="top" wrapText="1"/>
      <protection/>
    </xf>
    <xf numFmtId="0" fontId="0" fillId="0" borderId="0" xfId="0" applyBorder="1" applyAlignment="1">
      <alignment/>
    </xf>
    <xf numFmtId="0" fontId="17" fillId="0" borderId="0" xfId="0" applyFont="1" applyBorder="1" applyAlignment="1" applyProtection="1">
      <alignment/>
      <protection/>
    </xf>
    <xf numFmtId="0" fontId="0" fillId="0" borderId="0" xfId="0" applyAlignment="1">
      <alignment vertical="top"/>
    </xf>
    <xf numFmtId="0" fontId="0" fillId="0" borderId="0" xfId="0" applyAlignment="1">
      <alignment vertical="top" wrapText="1"/>
    </xf>
    <xf numFmtId="0" fontId="23" fillId="0" borderId="0" xfId="0" applyFont="1" applyAlignment="1">
      <alignment/>
    </xf>
    <xf numFmtId="171" fontId="5" fillId="0" borderId="0" xfId="0" applyNumberFormat="1" applyFont="1" applyBorder="1" applyAlignment="1" applyProtection="1">
      <alignment/>
      <protection/>
    </xf>
    <xf numFmtId="0" fontId="9" fillId="0" borderId="16" xfId="0" applyFont="1" applyBorder="1" applyAlignment="1" applyProtection="1">
      <alignment horizontal="right"/>
      <protection/>
    </xf>
    <xf numFmtId="4" fontId="12" fillId="0" borderId="16" xfId="0" applyNumberFormat="1" applyFont="1" applyBorder="1" applyAlignment="1" applyProtection="1">
      <alignment/>
      <protection/>
    </xf>
    <xf numFmtId="0" fontId="0" fillId="0" borderId="16" xfId="0" applyFont="1" applyBorder="1" applyAlignment="1" applyProtection="1">
      <alignment/>
      <protection/>
    </xf>
    <xf numFmtId="0" fontId="0" fillId="0" borderId="16" xfId="0" applyFont="1" applyFill="1" applyBorder="1" applyAlignment="1" applyProtection="1">
      <alignment/>
      <protection/>
    </xf>
    <xf numFmtId="0" fontId="24" fillId="0" borderId="0" xfId="0" applyFont="1" applyFill="1" applyBorder="1" applyAlignment="1" applyProtection="1">
      <alignment/>
      <protection/>
    </xf>
    <xf numFmtId="16" fontId="0" fillId="0" borderId="0" xfId="0" applyNumberFormat="1" applyFont="1" applyAlignment="1" applyProtection="1">
      <alignment/>
      <protection/>
    </xf>
    <xf numFmtId="167" fontId="10" fillId="0" borderId="0" xfId="60" applyNumberFormat="1" applyFont="1" applyFill="1" applyBorder="1" applyAlignment="1" applyProtection="1">
      <alignment horizontal="right"/>
      <protection/>
    </xf>
    <xf numFmtId="0" fontId="9" fillId="0" borderId="17" xfId="0" applyFont="1" applyBorder="1" applyAlignment="1" applyProtection="1">
      <alignment vertical="top" wrapText="1"/>
      <protection/>
    </xf>
    <xf numFmtId="0" fontId="9" fillId="0" borderId="17" xfId="0" applyFont="1" applyBorder="1" applyAlignment="1" applyProtection="1">
      <alignment horizontal="left" vertical="top" wrapText="1"/>
      <protection/>
    </xf>
    <xf numFmtId="0" fontId="9" fillId="0" borderId="18" xfId="0" applyFont="1" applyBorder="1" applyAlignment="1" applyProtection="1">
      <alignment vertical="top" wrapText="1"/>
      <protection/>
    </xf>
    <xf numFmtId="0" fontId="9" fillId="0" borderId="17" xfId="0" applyFont="1" applyBorder="1" applyAlignment="1" applyProtection="1">
      <alignment/>
      <protection/>
    </xf>
    <xf numFmtId="0" fontId="9" fillId="0" borderId="19" xfId="0" applyFont="1" applyBorder="1" applyAlignment="1" applyProtection="1">
      <alignment horizontal="right"/>
      <protection/>
    </xf>
    <xf numFmtId="0" fontId="9" fillId="0" borderId="20" xfId="0" applyFont="1" applyBorder="1" applyAlignment="1" applyProtection="1">
      <alignment/>
      <protection/>
    </xf>
    <xf numFmtId="0" fontId="9" fillId="0" borderId="21" xfId="0" applyFont="1" applyBorder="1" applyAlignment="1" applyProtection="1">
      <alignment/>
      <protection/>
    </xf>
    <xf numFmtId="0" fontId="9" fillId="0" borderId="22" xfId="0" applyFont="1" applyBorder="1" applyAlignment="1" applyProtection="1">
      <alignment/>
      <protection/>
    </xf>
    <xf numFmtId="0" fontId="9" fillId="0" borderId="21" xfId="0" applyFont="1" applyBorder="1" applyAlignment="1" applyProtection="1">
      <alignment horizontal="right"/>
      <protection/>
    </xf>
    <xf numFmtId="0" fontId="0" fillId="0" borderId="21" xfId="0" applyFont="1" applyBorder="1" applyAlignment="1" applyProtection="1">
      <alignment/>
      <protection/>
    </xf>
    <xf numFmtId="0" fontId="0" fillId="0" borderId="20" xfId="0" applyFont="1" applyBorder="1" applyAlignment="1" applyProtection="1">
      <alignment/>
      <protection/>
    </xf>
    <xf numFmtId="0" fontId="0" fillId="0" borderId="22" xfId="0" applyFont="1" applyBorder="1" applyAlignment="1" applyProtection="1">
      <alignment/>
      <protection/>
    </xf>
    <xf numFmtId="49" fontId="9" fillId="0" borderId="21" xfId="0" applyNumberFormat="1" applyFont="1" applyBorder="1" applyAlignment="1" applyProtection="1">
      <alignment horizontal="right"/>
      <protection/>
    </xf>
    <xf numFmtId="0" fontId="9" fillId="0" borderId="23" xfId="0" applyFont="1" applyBorder="1" applyAlignment="1" applyProtection="1">
      <alignment vertical="top" wrapText="1"/>
      <protection/>
    </xf>
    <xf numFmtId="0" fontId="9" fillId="0" borderId="16" xfId="0" applyFont="1" applyBorder="1" applyAlignment="1" applyProtection="1">
      <alignment/>
      <protection/>
    </xf>
    <xf numFmtId="0" fontId="9" fillId="0" borderId="19" xfId="0" applyFont="1" applyBorder="1" applyAlignment="1" applyProtection="1">
      <alignment/>
      <protection/>
    </xf>
    <xf numFmtId="168" fontId="15" fillId="0" borderId="17" xfId="45" applyNumberFormat="1" applyFont="1" applyBorder="1" applyAlignment="1">
      <alignment/>
    </xf>
    <xf numFmtId="168" fontId="15" fillId="0" borderId="24" xfId="45" applyNumberFormat="1" applyFont="1" applyBorder="1" applyAlignment="1">
      <alignment/>
    </xf>
    <xf numFmtId="168" fontId="15" fillId="0" borderId="17" xfId="45" applyNumberFormat="1" applyFont="1" applyFill="1" applyBorder="1" applyAlignment="1">
      <alignment/>
    </xf>
    <xf numFmtId="168" fontId="15" fillId="0" borderId="24" xfId="45" applyNumberFormat="1" applyFont="1" applyFill="1" applyBorder="1" applyAlignment="1">
      <alignment/>
    </xf>
    <xf numFmtId="0" fontId="9" fillId="33" borderId="25" xfId="0" applyFont="1" applyFill="1" applyBorder="1" applyAlignment="1" applyProtection="1">
      <alignment/>
      <protection/>
    </xf>
    <xf numFmtId="0" fontId="9" fillId="33" borderId="26" xfId="0" applyFont="1" applyFill="1" applyBorder="1" applyAlignment="1" applyProtection="1">
      <alignment/>
      <protection/>
    </xf>
    <xf numFmtId="0" fontId="15" fillId="33" borderId="27" xfId="0" applyFont="1" applyFill="1" applyBorder="1" applyAlignment="1">
      <alignment horizontal="center" wrapText="1"/>
    </xf>
    <xf numFmtId="4" fontId="5" fillId="0" borderId="28" xfId="0" applyNumberFormat="1" applyFont="1" applyBorder="1" applyAlignment="1" applyProtection="1">
      <alignment horizontal="center"/>
      <protection locked="0"/>
    </xf>
    <xf numFmtId="9" fontId="0" fillId="0" borderId="0" xfId="0" applyNumberFormat="1" applyFont="1" applyAlignment="1" applyProtection="1">
      <alignment/>
      <protection/>
    </xf>
    <xf numFmtId="0" fontId="9" fillId="0" borderId="0" xfId="0" applyFont="1" applyAlignment="1" applyProtection="1">
      <alignment horizontal="right" vertical="top"/>
      <protection/>
    </xf>
    <xf numFmtId="0" fontId="24" fillId="0" borderId="23" xfId="0" applyFont="1" applyBorder="1" applyAlignment="1" applyProtection="1">
      <alignment/>
      <protection/>
    </xf>
    <xf numFmtId="0" fontId="0" fillId="34" borderId="28" xfId="0" applyFill="1" applyBorder="1" applyAlignment="1">
      <alignment/>
    </xf>
    <xf numFmtId="4" fontId="15" fillId="35" borderId="28" xfId="0" applyNumberFormat="1" applyFont="1" applyFill="1" applyBorder="1" applyAlignment="1">
      <alignment/>
    </xf>
    <xf numFmtId="4" fontId="15" fillId="35" borderId="29" xfId="0" applyNumberFormat="1" applyFont="1" applyFill="1" applyBorder="1" applyAlignment="1">
      <alignment/>
    </xf>
    <xf numFmtId="4" fontId="15" fillId="35" borderId="28" xfId="0" applyNumberFormat="1" applyFont="1" applyFill="1" applyBorder="1" applyAlignment="1" applyProtection="1">
      <alignment/>
      <protection hidden="1"/>
    </xf>
    <xf numFmtId="0" fontId="10" fillId="35" borderId="0" xfId="0" applyFont="1" applyFill="1" applyAlignment="1">
      <alignment/>
    </xf>
    <xf numFmtId="0" fontId="9" fillId="0" borderId="21" xfId="0" applyFont="1" applyBorder="1" applyAlignment="1" applyProtection="1">
      <alignment horizontal="right"/>
      <protection hidden="1"/>
    </xf>
    <xf numFmtId="0" fontId="9" fillId="0" borderId="21" xfId="0" applyFont="1" applyBorder="1" applyAlignment="1" applyProtection="1">
      <alignment/>
      <protection hidden="1"/>
    </xf>
    <xf numFmtId="0" fontId="9" fillId="0" borderId="20" xfId="0" applyFont="1" applyBorder="1" applyAlignment="1" applyProtection="1">
      <alignment/>
      <protection hidden="1"/>
    </xf>
    <xf numFmtId="0" fontId="9" fillId="0" borderId="30" xfId="0" applyFont="1" applyBorder="1" applyAlignment="1" applyProtection="1">
      <alignment horizontal="left" vertical="top" wrapText="1"/>
      <protection hidden="1"/>
    </xf>
    <xf numFmtId="0" fontId="9" fillId="0" borderId="0" xfId="0" applyFont="1" applyBorder="1" applyAlignment="1" applyProtection="1">
      <alignment vertical="top" wrapText="1"/>
      <protection hidden="1"/>
    </xf>
    <xf numFmtId="0" fontId="9" fillId="0" borderId="17" xfId="0" applyFont="1" applyBorder="1" applyAlignment="1" applyProtection="1">
      <alignment vertical="top" wrapText="1"/>
      <protection hidden="1"/>
    </xf>
    <xf numFmtId="168" fontId="15" fillId="35" borderId="17" xfId="45" applyNumberFormat="1" applyFont="1" applyFill="1" applyBorder="1" applyAlignment="1">
      <alignment/>
    </xf>
    <xf numFmtId="168" fontId="15" fillId="35" borderId="24" xfId="45" applyNumberFormat="1" applyFont="1" applyFill="1" applyBorder="1" applyAlignment="1">
      <alignment/>
    </xf>
    <xf numFmtId="168" fontId="15" fillId="35" borderId="31" xfId="45" applyNumberFormat="1" applyFont="1" applyFill="1" applyBorder="1" applyAlignment="1">
      <alignment/>
    </xf>
    <xf numFmtId="168" fontId="15" fillId="35" borderId="17" xfId="45" applyNumberFormat="1" applyFont="1" applyFill="1" applyBorder="1" applyAlignment="1" applyProtection="1">
      <alignment/>
      <protection hidden="1"/>
    </xf>
    <xf numFmtId="168" fontId="15" fillId="35" borderId="30" xfId="45" applyNumberFormat="1" applyFont="1" applyFill="1" applyBorder="1" applyAlignment="1" applyProtection="1">
      <alignment/>
      <protection hidden="1"/>
    </xf>
    <xf numFmtId="0" fontId="9" fillId="35" borderId="21" xfId="0" applyFont="1" applyFill="1" applyBorder="1" applyAlignment="1" applyProtection="1">
      <alignment/>
      <protection/>
    </xf>
    <xf numFmtId="0" fontId="9" fillId="35" borderId="20" xfId="0" applyFont="1" applyFill="1" applyBorder="1" applyAlignment="1" applyProtection="1">
      <alignment/>
      <protection/>
    </xf>
    <xf numFmtId="0" fontId="9" fillId="35" borderId="21" xfId="0" applyFont="1" applyFill="1" applyBorder="1" applyAlignment="1" applyProtection="1">
      <alignment horizontal="right" vertical="top"/>
      <protection/>
    </xf>
    <xf numFmtId="0" fontId="9" fillId="0" borderId="32" xfId="0" applyFont="1" applyBorder="1" applyAlignment="1" applyProtection="1">
      <alignment/>
      <protection/>
    </xf>
    <xf numFmtId="0" fontId="9" fillId="0" borderId="0" xfId="0" applyFont="1" applyBorder="1" applyAlignment="1" applyProtection="1">
      <alignment/>
      <protection/>
    </xf>
    <xf numFmtId="0" fontId="15" fillId="0" borderId="0" xfId="0" applyFont="1" applyBorder="1" applyAlignment="1" applyProtection="1">
      <alignment/>
      <protection/>
    </xf>
    <xf numFmtId="168" fontId="15" fillId="0" borderId="33" xfId="45" applyNumberFormat="1" applyFont="1" applyFill="1" applyBorder="1" applyAlignment="1">
      <alignment/>
    </xf>
    <xf numFmtId="168" fontId="15" fillId="0" borderId="33" xfId="45" applyNumberFormat="1" applyFont="1" applyBorder="1" applyAlignment="1">
      <alignment/>
    </xf>
    <xf numFmtId="0" fontId="0" fillId="0" borderId="34" xfId="0" applyBorder="1" applyAlignment="1">
      <alignment/>
    </xf>
    <xf numFmtId="0" fontId="9" fillId="0" borderId="35" xfId="0" applyFont="1" applyBorder="1" applyAlignment="1" applyProtection="1">
      <alignment vertical="top" wrapText="1"/>
      <protection/>
    </xf>
    <xf numFmtId="0" fontId="9" fillId="0" borderId="35" xfId="0" applyFont="1" applyBorder="1" applyAlignment="1" applyProtection="1">
      <alignment/>
      <protection/>
    </xf>
    <xf numFmtId="0" fontId="9" fillId="0" borderId="23" xfId="0" applyFont="1" applyBorder="1" applyAlignment="1" applyProtection="1">
      <alignment/>
      <protection/>
    </xf>
    <xf numFmtId="0" fontId="15" fillId="0" borderId="23" xfId="0" applyFont="1" applyBorder="1" applyAlignment="1" applyProtection="1">
      <alignment/>
      <protection/>
    </xf>
    <xf numFmtId="0" fontId="0" fillId="0" borderId="0" xfId="0" applyAlignment="1">
      <alignment horizontal="center"/>
    </xf>
    <xf numFmtId="4" fontId="3" fillId="0" borderId="12" xfId="0" applyNumberFormat="1" applyFont="1" applyBorder="1" applyAlignment="1" applyProtection="1">
      <alignment vertical="center"/>
      <protection/>
    </xf>
    <xf numFmtId="4" fontId="3" fillId="0" borderId="13" xfId="0" applyNumberFormat="1" applyFont="1" applyBorder="1" applyAlignment="1" applyProtection="1">
      <alignment vertical="center"/>
      <protection/>
    </xf>
    <xf numFmtId="4" fontId="3" fillId="0" borderId="36" xfId="0" applyNumberFormat="1" applyFont="1" applyBorder="1" applyAlignment="1" applyProtection="1">
      <alignment vertical="center"/>
      <protection/>
    </xf>
    <xf numFmtId="4" fontId="3" fillId="0" borderId="37" xfId="0" applyNumberFormat="1" applyFont="1" applyBorder="1" applyAlignment="1" applyProtection="1">
      <alignment vertical="center"/>
      <protection/>
    </xf>
    <xf numFmtId="4" fontId="3" fillId="0" borderId="34" xfId="0" applyNumberFormat="1" applyFont="1" applyBorder="1" applyAlignment="1" applyProtection="1">
      <alignment vertical="center"/>
      <protection/>
    </xf>
    <xf numFmtId="4" fontId="3" fillId="0" borderId="38" xfId="0" applyNumberFormat="1" applyFont="1" applyBorder="1" applyAlignment="1" applyProtection="1">
      <alignment vertical="center"/>
      <protection/>
    </xf>
    <xf numFmtId="4" fontId="25" fillId="0" borderId="23" xfId="0" applyNumberFormat="1" applyFont="1" applyBorder="1" applyAlignment="1" applyProtection="1">
      <alignment vertical="center"/>
      <protection/>
    </xf>
    <xf numFmtId="4" fontId="3" fillId="0" borderId="39" xfId="0" applyNumberFormat="1" applyFont="1" applyBorder="1" applyAlignment="1" applyProtection="1">
      <alignment vertical="center"/>
      <protection/>
    </xf>
    <xf numFmtId="0" fontId="9" fillId="0" borderId="11" xfId="0" applyFont="1" applyBorder="1" applyAlignment="1" applyProtection="1">
      <alignment vertical="center"/>
      <protection/>
    </xf>
    <xf numFmtId="4" fontId="3" fillId="2" borderId="15" xfId="0" applyNumberFormat="1" applyFont="1" applyFill="1" applyBorder="1" applyAlignment="1" applyProtection="1">
      <alignment vertical="center"/>
      <protection/>
    </xf>
    <xf numFmtId="4" fontId="9" fillId="2" borderId="10" xfId="0" applyNumberFormat="1" applyFont="1" applyFill="1" applyBorder="1" applyAlignment="1" applyProtection="1">
      <alignment vertical="center"/>
      <protection/>
    </xf>
    <xf numFmtId="4" fontId="3" fillId="2" borderId="40" xfId="0" applyNumberFormat="1" applyFont="1" applyFill="1" applyBorder="1" applyAlignment="1" applyProtection="1">
      <alignment vertical="center"/>
      <protection/>
    </xf>
    <xf numFmtId="0" fontId="9" fillId="0" borderId="41" xfId="0" applyFont="1" applyBorder="1" applyAlignment="1" applyProtection="1">
      <alignment vertical="center"/>
      <protection/>
    </xf>
    <xf numFmtId="4" fontId="3" fillId="2" borderId="42" xfId="0" applyNumberFormat="1" applyFont="1" applyFill="1" applyBorder="1" applyAlignment="1" applyProtection="1">
      <alignment vertical="center"/>
      <protection/>
    </xf>
    <xf numFmtId="0" fontId="0" fillId="2" borderId="43" xfId="0" applyFont="1" applyFill="1" applyBorder="1" applyAlignment="1" applyProtection="1">
      <alignment/>
      <protection/>
    </xf>
    <xf numFmtId="4" fontId="2" fillId="2" borderId="44" xfId="0" applyNumberFormat="1" applyFont="1" applyFill="1" applyBorder="1" applyAlignment="1" applyProtection="1">
      <alignment vertical="center"/>
      <protection/>
    </xf>
    <xf numFmtId="4" fontId="11" fillId="2" borderId="45" xfId="0" applyNumberFormat="1" applyFont="1" applyFill="1" applyBorder="1" applyAlignment="1" applyProtection="1">
      <alignment vertical="center"/>
      <protection/>
    </xf>
    <xf numFmtId="0" fontId="11" fillId="2" borderId="46" xfId="0" applyFont="1" applyFill="1" applyBorder="1" applyAlignment="1" applyProtection="1">
      <alignment vertical="top"/>
      <protection/>
    </xf>
    <xf numFmtId="0" fontId="10" fillId="0" borderId="47" xfId="0" applyFont="1" applyBorder="1" applyAlignment="1" applyProtection="1">
      <alignment vertical="center"/>
      <protection/>
    </xf>
    <xf numFmtId="4" fontId="5" fillId="0" borderId="48" xfId="0" applyNumberFormat="1" applyFont="1" applyBorder="1" applyAlignment="1" applyProtection="1">
      <alignment vertical="center"/>
      <protection/>
    </xf>
    <xf numFmtId="4" fontId="3" fillId="0" borderId="48" xfId="0" applyNumberFormat="1" applyFont="1" applyBorder="1" applyAlignment="1" applyProtection="1">
      <alignment vertical="center"/>
      <protection/>
    </xf>
    <xf numFmtId="4" fontId="3" fillId="0" borderId="49" xfId="0" applyNumberFormat="1" applyFont="1" applyBorder="1" applyAlignment="1" applyProtection="1">
      <alignment vertical="center"/>
      <protection/>
    </xf>
    <xf numFmtId="169" fontId="5" fillId="2" borderId="50" xfId="0" applyNumberFormat="1" applyFont="1" applyFill="1" applyBorder="1" applyAlignment="1" applyProtection="1">
      <alignment vertical="center"/>
      <protection/>
    </xf>
    <xf numFmtId="169" fontId="5" fillId="2" borderId="51" xfId="0" applyNumberFormat="1" applyFont="1" applyFill="1" applyBorder="1" applyAlignment="1" applyProtection="1">
      <alignment vertical="center"/>
      <protection/>
    </xf>
    <xf numFmtId="0" fontId="0" fillId="2" borderId="43" xfId="0" applyFont="1" applyFill="1" applyBorder="1" applyAlignment="1" applyProtection="1">
      <alignment vertical="center"/>
      <protection/>
    </xf>
    <xf numFmtId="16" fontId="9" fillId="0" borderId="11" xfId="0" applyNumberFormat="1" applyFont="1" applyBorder="1" applyAlignment="1" applyProtection="1">
      <alignment vertical="center"/>
      <protection/>
    </xf>
    <xf numFmtId="169" fontId="3" fillId="36" borderId="15" xfId="0" applyNumberFormat="1" applyFont="1" applyFill="1" applyBorder="1" applyAlignment="1" applyProtection="1">
      <alignment vertical="center"/>
      <protection locked="0"/>
    </xf>
    <xf numFmtId="169" fontId="3" fillId="2" borderId="15" xfId="0" applyNumberFormat="1" applyFont="1" applyFill="1" applyBorder="1" applyAlignment="1" applyProtection="1">
      <alignment vertical="center"/>
      <protection/>
    </xf>
    <xf numFmtId="169" fontId="3" fillId="2" borderId="10" xfId="0" applyNumberFormat="1" applyFont="1" applyFill="1" applyBorder="1" applyAlignment="1" applyProtection="1">
      <alignment vertical="center"/>
      <protection/>
    </xf>
    <xf numFmtId="4" fontId="9" fillId="0" borderId="12" xfId="0" applyNumberFormat="1" applyFont="1" applyBorder="1" applyAlignment="1" applyProtection="1">
      <alignment vertical="center"/>
      <protection/>
    </xf>
    <xf numFmtId="4" fontId="3" fillId="0" borderId="12" xfId="0" applyNumberFormat="1" applyFont="1" applyBorder="1" applyAlignment="1" applyProtection="1">
      <alignment horizontal="left" vertical="center"/>
      <protection/>
    </xf>
    <xf numFmtId="17" fontId="9" fillId="0" borderId="11" xfId="0" applyNumberFormat="1" applyFont="1" applyBorder="1" applyAlignment="1" applyProtection="1">
      <alignment vertical="center"/>
      <protection/>
    </xf>
    <xf numFmtId="169" fontId="3" fillId="2" borderId="52" xfId="0" applyNumberFormat="1" applyFont="1" applyFill="1" applyBorder="1" applyAlignment="1" applyProtection="1">
      <alignment vertical="center"/>
      <protection/>
    </xf>
    <xf numFmtId="0" fontId="9" fillId="0" borderId="53" xfId="0" applyFont="1" applyBorder="1" applyAlignment="1" applyProtection="1">
      <alignment vertical="center"/>
      <protection/>
    </xf>
    <xf numFmtId="0" fontId="9" fillId="0" borderId="11" xfId="0" applyFont="1" applyBorder="1" applyAlignment="1" applyProtection="1">
      <alignment vertical="top"/>
      <protection/>
    </xf>
    <xf numFmtId="4" fontId="9" fillId="0" borderId="54" xfId="0" applyNumberFormat="1" applyFont="1" applyFill="1" applyBorder="1" applyAlignment="1" applyProtection="1">
      <alignment vertical="top"/>
      <protection/>
    </xf>
    <xf numFmtId="4" fontId="9" fillId="0" borderId="54" xfId="0" applyNumberFormat="1" applyFont="1" applyBorder="1" applyAlignment="1" applyProtection="1">
      <alignment vertical="top"/>
      <protection/>
    </xf>
    <xf numFmtId="4" fontId="9" fillId="0" borderId="55" xfId="0" applyNumberFormat="1" applyFont="1" applyBorder="1" applyAlignment="1" applyProtection="1">
      <alignment vertical="top"/>
      <protection/>
    </xf>
    <xf numFmtId="0" fontId="8" fillId="2" borderId="25" xfId="0" applyFont="1" applyFill="1" applyBorder="1" applyAlignment="1" applyProtection="1">
      <alignment vertical="center"/>
      <protection/>
    </xf>
    <xf numFmtId="0" fontId="21" fillId="0" borderId="53" xfId="0" applyFont="1" applyBorder="1" applyAlignment="1" applyProtection="1">
      <alignment vertical="center"/>
      <protection/>
    </xf>
    <xf numFmtId="4" fontId="7" fillId="0" borderId="56" xfId="0" applyNumberFormat="1" applyFont="1" applyBorder="1" applyAlignment="1" applyProtection="1">
      <alignment vertical="center"/>
      <protection/>
    </xf>
    <xf numFmtId="4" fontId="3" fillId="0" borderId="56" xfId="0" applyNumberFormat="1" applyFont="1" applyBorder="1" applyAlignment="1" applyProtection="1">
      <alignment vertical="center"/>
      <protection/>
    </xf>
    <xf numFmtId="4" fontId="3" fillId="0" borderId="57" xfId="0" applyNumberFormat="1" applyFont="1" applyBorder="1" applyAlignment="1" applyProtection="1">
      <alignment vertical="center"/>
      <protection/>
    </xf>
    <xf numFmtId="0" fontId="10" fillId="0" borderId="53" xfId="0" applyFont="1" applyFill="1" applyBorder="1" applyAlignment="1" applyProtection="1">
      <alignment vertical="center"/>
      <protection/>
    </xf>
    <xf numFmtId="0" fontId="9" fillId="0" borderId="58" xfId="0" applyFont="1" applyFill="1" applyBorder="1" applyAlignment="1" applyProtection="1" quotePrefix="1">
      <alignment vertical="center"/>
      <protection/>
    </xf>
    <xf numFmtId="0" fontId="0" fillId="0" borderId="58" xfId="0" applyFont="1" applyBorder="1" applyAlignment="1" applyProtection="1">
      <alignment vertical="center"/>
      <protection/>
    </xf>
    <xf numFmtId="0" fontId="10" fillId="0" borderId="58" xfId="0" applyFont="1" applyFill="1" applyBorder="1" applyAlignment="1" applyProtection="1">
      <alignment vertical="center"/>
      <protection/>
    </xf>
    <xf numFmtId="0" fontId="10" fillId="0" borderId="28" xfId="0" applyFont="1" applyFill="1" applyBorder="1" applyAlignment="1" applyProtection="1">
      <alignment vertical="center"/>
      <protection locked="0"/>
    </xf>
    <xf numFmtId="0" fontId="9" fillId="0" borderId="12" xfId="0" applyFont="1" applyFill="1" applyBorder="1" applyAlignment="1" applyProtection="1" quotePrefix="1">
      <alignment vertical="center"/>
      <protection/>
    </xf>
    <xf numFmtId="0" fontId="0" fillId="0" borderId="12" xfId="0" applyFont="1" applyBorder="1" applyAlignment="1" applyProtection="1">
      <alignment vertical="center"/>
      <protection/>
    </xf>
    <xf numFmtId="0" fontId="10" fillId="0" borderId="12" xfId="0" applyFont="1" applyFill="1" applyBorder="1" applyAlignment="1" applyProtection="1">
      <alignment vertical="center"/>
      <protection/>
    </xf>
    <xf numFmtId="0" fontId="9" fillId="0" borderId="59" xfId="0" applyFont="1" applyBorder="1" applyAlignment="1" applyProtection="1">
      <alignment vertical="center"/>
      <protection/>
    </xf>
    <xf numFmtId="4" fontId="3" fillId="2" borderId="28" xfId="0" applyNumberFormat="1" applyFont="1" applyFill="1" applyBorder="1" applyAlignment="1" applyProtection="1">
      <alignment horizontal="center" vertical="center"/>
      <protection/>
    </xf>
    <xf numFmtId="4" fontId="3" fillId="2" borderId="28" xfId="0" applyNumberFormat="1" applyFont="1" applyFill="1" applyBorder="1" applyAlignment="1" applyProtection="1">
      <alignment horizontal="center" vertical="top"/>
      <protection/>
    </xf>
    <xf numFmtId="4" fontId="3" fillId="2" borderId="40" xfId="0" applyNumberFormat="1" applyFont="1" applyFill="1" applyBorder="1" applyAlignment="1" applyProtection="1">
      <alignment/>
      <protection/>
    </xf>
    <xf numFmtId="0" fontId="0" fillId="0" borderId="60" xfId="0" applyFont="1" applyBorder="1" applyAlignment="1" applyProtection="1">
      <alignment vertical="center"/>
      <protection/>
    </xf>
    <xf numFmtId="4" fontId="3" fillId="0" borderId="12" xfId="0" applyNumberFormat="1" applyFont="1" applyBorder="1" applyAlignment="1" applyProtection="1" quotePrefix="1">
      <alignment vertical="center"/>
      <protection/>
    </xf>
    <xf numFmtId="4" fontId="3" fillId="0" borderId="58" xfId="0" applyNumberFormat="1" applyFont="1" applyBorder="1" applyAlignment="1" applyProtection="1" quotePrefix="1">
      <alignment vertical="center"/>
      <protection/>
    </xf>
    <xf numFmtId="4" fontId="3" fillId="0" borderId="58" xfId="0" applyNumberFormat="1" applyFont="1" applyBorder="1" applyAlignment="1" applyProtection="1">
      <alignment vertical="center"/>
      <protection/>
    </xf>
    <xf numFmtId="4" fontId="3" fillId="0" borderId="61" xfId="0" applyNumberFormat="1" applyFont="1" applyBorder="1" applyAlignment="1" applyProtection="1">
      <alignment vertical="center"/>
      <protection/>
    </xf>
    <xf numFmtId="4" fontId="3" fillId="2" borderId="40" xfId="0" applyNumberFormat="1" applyFont="1" applyFill="1" applyBorder="1" applyAlignment="1" applyProtection="1">
      <alignment/>
      <protection/>
    </xf>
    <xf numFmtId="4" fontId="3" fillId="2" borderId="11" xfId="0" applyNumberFormat="1" applyFont="1" applyFill="1" applyBorder="1" applyAlignment="1" applyProtection="1">
      <alignment/>
      <protection/>
    </xf>
    <xf numFmtId="0" fontId="0" fillId="2" borderId="34" xfId="0" applyFont="1" applyFill="1" applyBorder="1" applyAlignment="1" applyProtection="1">
      <alignment/>
      <protection/>
    </xf>
    <xf numFmtId="4" fontId="3" fillId="2" borderId="34" xfId="0" applyNumberFormat="1" applyFont="1" applyFill="1" applyBorder="1" applyAlignment="1" applyProtection="1">
      <alignment/>
      <protection/>
    </xf>
    <xf numFmtId="4" fontId="3" fillId="2" borderId="62" xfId="0" applyNumberFormat="1" applyFont="1" applyFill="1" applyBorder="1" applyAlignment="1" applyProtection="1">
      <alignment/>
      <protection/>
    </xf>
    <xf numFmtId="4" fontId="3" fillId="2" borderId="63" xfId="0" applyNumberFormat="1" applyFont="1" applyFill="1" applyBorder="1" applyAlignment="1" applyProtection="1">
      <alignment/>
      <protection/>
    </xf>
    <xf numFmtId="0" fontId="0" fillId="2" borderId="58" xfId="0" applyFont="1" applyFill="1" applyBorder="1" applyAlignment="1" applyProtection="1">
      <alignment/>
      <protection/>
    </xf>
    <xf numFmtId="4" fontId="3" fillId="2" borderId="58" xfId="0" applyNumberFormat="1" applyFont="1" applyFill="1" applyBorder="1" applyAlignment="1" applyProtection="1">
      <alignment/>
      <protection/>
    </xf>
    <xf numFmtId="4" fontId="3" fillId="2" borderId="64" xfId="0" applyNumberFormat="1" applyFont="1" applyFill="1" applyBorder="1" applyAlignment="1" applyProtection="1">
      <alignment/>
      <protection/>
    </xf>
    <xf numFmtId="0" fontId="0" fillId="2" borderId="12" xfId="0" applyFont="1" applyFill="1" applyBorder="1" applyAlignment="1" applyProtection="1">
      <alignment/>
      <protection/>
    </xf>
    <xf numFmtId="4" fontId="3" fillId="2" borderId="12" xfId="0" applyNumberFormat="1" applyFont="1" applyFill="1" applyBorder="1" applyAlignment="1" applyProtection="1">
      <alignment/>
      <protection/>
    </xf>
    <xf numFmtId="4" fontId="3" fillId="2" borderId="13" xfId="0" applyNumberFormat="1" applyFont="1" applyFill="1" applyBorder="1" applyAlignment="1" applyProtection="1">
      <alignment/>
      <protection/>
    </xf>
    <xf numFmtId="4" fontId="3" fillId="2" borderId="65" xfId="0" applyNumberFormat="1" applyFont="1" applyFill="1" applyBorder="1" applyAlignment="1" applyProtection="1">
      <alignment/>
      <protection/>
    </xf>
    <xf numFmtId="0" fontId="0" fillId="2" borderId="54" xfId="0" applyFont="1" applyFill="1" applyBorder="1" applyAlignment="1" applyProtection="1">
      <alignment/>
      <protection/>
    </xf>
    <xf numFmtId="4" fontId="3" fillId="2" borderId="55" xfId="0" applyNumberFormat="1" applyFont="1" applyFill="1" applyBorder="1" applyAlignment="1" applyProtection="1">
      <alignment/>
      <protection/>
    </xf>
    <xf numFmtId="4" fontId="4" fillId="36" borderId="66" xfId="0" applyNumberFormat="1" applyFont="1" applyFill="1" applyBorder="1" applyAlignment="1" applyProtection="1">
      <alignment/>
      <protection locked="0"/>
    </xf>
    <xf numFmtId="3" fontId="4" fillId="36" borderId="28" xfId="0" applyNumberFormat="1" applyFont="1" applyFill="1" applyBorder="1" applyAlignment="1" applyProtection="1">
      <alignment/>
      <protection locked="0"/>
    </xf>
    <xf numFmtId="49" fontId="4" fillId="2" borderId="32" xfId="0" applyNumberFormat="1" applyFont="1" applyFill="1" applyBorder="1" applyAlignment="1" applyProtection="1">
      <alignment horizontal="left" wrapText="1"/>
      <protection/>
    </xf>
    <xf numFmtId="49" fontId="4" fillId="2" borderId="23" xfId="0" applyNumberFormat="1" applyFont="1" applyFill="1" applyBorder="1" applyAlignment="1" applyProtection="1">
      <alignment horizontal="left" wrapText="1"/>
      <protection/>
    </xf>
    <xf numFmtId="49" fontId="4" fillId="2" borderId="67" xfId="0" applyNumberFormat="1" applyFont="1" applyFill="1" applyBorder="1" applyAlignment="1" applyProtection="1">
      <alignment horizontal="left" wrapText="1"/>
      <protection/>
    </xf>
    <xf numFmtId="0" fontId="0" fillId="2" borderId="20" xfId="0" applyFont="1" applyFill="1" applyBorder="1" applyAlignment="1" applyProtection="1">
      <alignment/>
      <protection/>
    </xf>
    <xf numFmtId="0" fontId="0" fillId="2" borderId="14" xfId="0" applyFont="1" applyFill="1" applyBorder="1" applyAlignment="1" applyProtection="1">
      <alignment/>
      <protection/>
    </xf>
    <xf numFmtId="0" fontId="0" fillId="2" borderId="68" xfId="0" applyFont="1" applyFill="1" applyBorder="1" applyAlignment="1" applyProtection="1">
      <alignment/>
      <protection/>
    </xf>
    <xf numFmtId="0" fontId="9" fillId="2" borderId="64" xfId="0" applyFont="1" applyFill="1" applyBorder="1" applyAlignment="1" applyProtection="1">
      <alignment horizontal="center"/>
      <protection/>
    </xf>
    <xf numFmtId="0" fontId="9" fillId="2" borderId="69" xfId="0" applyFont="1" applyFill="1" applyBorder="1" applyAlignment="1" applyProtection="1">
      <alignment horizontal="center" wrapText="1"/>
      <protection/>
    </xf>
    <xf numFmtId="0" fontId="9" fillId="2" borderId="70" xfId="0" applyFont="1" applyFill="1" applyBorder="1" applyAlignment="1" applyProtection="1">
      <alignment horizontal="center"/>
      <protection/>
    </xf>
    <xf numFmtId="0" fontId="9" fillId="2" borderId="32" xfId="0" applyFont="1" applyFill="1" applyBorder="1" applyAlignment="1" applyProtection="1">
      <alignment/>
      <protection/>
    </xf>
    <xf numFmtId="0" fontId="9" fillId="2" borderId="23" xfId="0" applyFont="1" applyFill="1" applyBorder="1" applyAlignment="1" applyProtection="1">
      <alignment/>
      <protection/>
    </xf>
    <xf numFmtId="0" fontId="9" fillId="2" borderId="35" xfId="0" applyFont="1" applyFill="1" applyBorder="1" applyAlignment="1" applyProtection="1">
      <alignment/>
      <protection/>
    </xf>
    <xf numFmtId="0" fontId="9" fillId="2" borderId="71" xfId="0" applyFont="1" applyFill="1" applyBorder="1" applyAlignment="1" applyProtection="1">
      <alignment horizontal="center"/>
      <protection/>
    </xf>
    <xf numFmtId="0" fontId="9" fillId="2" borderId="72" xfId="0" applyFont="1" applyFill="1" applyBorder="1" applyAlignment="1" applyProtection="1">
      <alignment horizontal="center"/>
      <protection/>
    </xf>
    <xf numFmtId="165" fontId="4" fillId="36" borderId="73" xfId="0" applyNumberFormat="1" applyFont="1" applyFill="1" applyBorder="1" applyAlignment="1" applyProtection="1">
      <alignment/>
      <protection locked="0"/>
    </xf>
    <xf numFmtId="165" fontId="4" fillId="36" borderId="74" xfId="0" applyNumberFormat="1" applyFont="1" applyFill="1" applyBorder="1" applyAlignment="1" applyProtection="1">
      <alignment/>
      <protection locked="0"/>
    </xf>
    <xf numFmtId="0" fontId="0" fillId="2" borderId="53" xfId="0" applyFont="1" applyFill="1" applyBorder="1" applyAlignment="1" applyProtection="1">
      <alignment/>
      <protection/>
    </xf>
    <xf numFmtId="4" fontId="3" fillId="37" borderId="0" xfId="0" applyNumberFormat="1" applyFont="1" applyFill="1" applyBorder="1" applyAlignment="1" applyProtection="1">
      <alignment/>
      <protection/>
    </xf>
    <xf numFmtId="0" fontId="0" fillId="2" borderId="75" xfId="0" applyFont="1" applyFill="1" applyBorder="1" applyAlignment="1" applyProtection="1">
      <alignment/>
      <protection/>
    </xf>
    <xf numFmtId="0" fontId="0" fillId="2" borderId="76" xfId="0" applyFont="1" applyFill="1" applyBorder="1" applyAlignment="1" applyProtection="1">
      <alignment/>
      <protection/>
    </xf>
    <xf numFmtId="0" fontId="0" fillId="2" borderId="25" xfId="0" applyFont="1" applyFill="1" applyBorder="1" applyAlignment="1" applyProtection="1">
      <alignment/>
      <protection/>
    </xf>
    <xf numFmtId="4" fontId="2" fillId="2" borderId="77" xfId="0" applyNumberFormat="1" applyFont="1" applyFill="1" applyBorder="1" applyAlignment="1" applyProtection="1">
      <alignment vertical="center"/>
      <protection/>
    </xf>
    <xf numFmtId="0" fontId="10" fillId="0" borderId="78" xfId="0" applyFont="1" applyFill="1" applyBorder="1" applyAlignment="1" applyProtection="1">
      <alignment vertical="center"/>
      <protection/>
    </xf>
    <xf numFmtId="0" fontId="9" fillId="0" borderId="79" xfId="0" applyFont="1" applyFill="1" applyBorder="1" applyAlignment="1" applyProtection="1" quotePrefix="1">
      <alignment vertical="center"/>
      <protection/>
    </xf>
    <xf numFmtId="0" fontId="0" fillId="0" borderId="79" xfId="0" applyFont="1" applyBorder="1" applyAlignment="1" applyProtection="1">
      <alignment vertical="center"/>
      <protection/>
    </xf>
    <xf numFmtId="0" fontId="10" fillId="0" borderId="79" xfId="0" applyFont="1" applyFill="1" applyBorder="1" applyAlignment="1" applyProtection="1">
      <alignment vertical="center"/>
      <protection/>
    </xf>
    <xf numFmtId="0" fontId="10" fillId="0" borderId="80" xfId="0" applyFont="1" applyFill="1" applyBorder="1" applyAlignment="1" applyProtection="1">
      <alignment vertical="center"/>
      <protection locked="0"/>
    </xf>
    <xf numFmtId="0" fontId="9" fillId="0" borderId="81" xfId="0" applyFont="1" applyBorder="1" applyAlignment="1" applyProtection="1">
      <alignment vertical="center"/>
      <protection/>
    </xf>
    <xf numFmtId="4" fontId="3" fillId="0" borderId="82" xfId="0" applyNumberFormat="1" applyFont="1" applyBorder="1" applyAlignment="1" applyProtection="1">
      <alignment vertical="center"/>
      <protection/>
    </xf>
    <xf numFmtId="4" fontId="3" fillId="0" borderId="83" xfId="0" applyNumberFormat="1" applyFont="1" applyBorder="1" applyAlignment="1" applyProtection="1">
      <alignment vertical="center"/>
      <protection/>
    </xf>
    <xf numFmtId="4" fontId="3" fillId="2" borderId="84" xfId="0" applyNumberFormat="1" applyFont="1" applyFill="1" applyBorder="1" applyAlignment="1" applyProtection="1">
      <alignment/>
      <protection/>
    </xf>
    <xf numFmtId="4" fontId="11" fillId="2" borderId="85" xfId="0" applyNumberFormat="1" applyFont="1" applyFill="1" applyBorder="1" applyAlignment="1" applyProtection="1">
      <alignment vertical="center"/>
      <protection/>
    </xf>
    <xf numFmtId="4" fontId="2" fillId="2" borderId="86" xfId="0" applyNumberFormat="1" applyFont="1" applyFill="1" applyBorder="1" applyAlignment="1" applyProtection="1">
      <alignment vertical="center"/>
      <protection/>
    </xf>
    <xf numFmtId="4" fontId="11" fillId="2" borderId="87" xfId="0" applyNumberFormat="1" applyFont="1" applyFill="1" applyBorder="1" applyAlignment="1" applyProtection="1">
      <alignment vertical="center"/>
      <protection/>
    </xf>
    <xf numFmtId="0" fontId="0" fillId="0" borderId="88" xfId="0" applyFont="1" applyBorder="1" applyAlignment="1" applyProtection="1">
      <alignment vertical="center"/>
      <protection/>
    </xf>
    <xf numFmtId="4" fontId="3" fillId="0" borderId="82" xfId="0" applyNumberFormat="1" applyFont="1" applyBorder="1" applyAlignment="1" applyProtection="1" quotePrefix="1">
      <alignment vertical="center"/>
      <protection/>
    </xf>
    <xf numFmtId="0" fontId="0" fillId="0" borderId="82" xfId="0" applyFont="1" applyBorder="1" applyAlignment="1" applyProtection="1">
      <alignment vertical="center"/>
      <protection/>
    </xf>
    <xf numFmtId="4" fontId="2" fillId="2" borderId="50" xfId="0" applyNumberFormat="1" applyFont="1" applyFill="1" applyBorder="1" applyAlignment="1" applyProtection="1">
      <alignment vertical="center"/>
      <protection/>
    </xf>
    <xf numFmtId="0" fontId="10" fillId="2" borderId="25" xfId="0" applyFont="1" applyFill="1" applyBorder="1" applyAlignment="1" applyProtection="1">
      <alignment vertical="center"/>
      <protection/>
    </xf>
    <xf numFmtId="4" fontId="3" fillId="0" borderId="0" xfId="0" applyNumberFormat="1" applyFont="1" applyBorder="1" applyAlignment="1" applyProtection="1">
      <alignment vertical="center"/>
      <protection/>
    </xf>
    <xf numFmtId="4" fontId="3" fillId="0" borderId="0" xfId="0" applyNumberFormat="1" applyFont="1" applyFill="1" applyBorder="1" applyAlignment="1" applyProtection="1">
      <alignment/>
      <protection/>
    </xf>
    <xf numFmtId="4" fontId="2" fillId="2" borderId="84" xfId="0" applyNumberFormat="1" applyFont="1" applyFill="1" applyBorder="1" applyAlignment="1" applyProtection="1">
      <alignment vertical="center"/>
      <protection/>
    </xf>
    <xf numFmtId="0" fontId="10" fillId="2" borderId="25" xfId="0" applyFont="1" applyFill="1" applyBorder="1" applyAlignment="1" applyProtection="1">
      <alignment/>
      <protection/>
    </xf>
    <xf numFmtId="0" fontId="0" fillId="0" borderId="16" xfId="0" applyFont="1" applyBorder="1" applyAlignment="1" applyProtection="1">
      <alignment/>
      <protection/>
    </xf>
    <xf numFmtId="0" fontId="9" fillId="2" borderId="89" xfId="0" applyFont="1" applyFill="1" applyBorder="1" applyAlignment="1" applyProtection="1">
      <alignment vertical="center"/>
      <protection/>
    </xf>
    <xf numFmtId="0" fontId="9" fillId="0" borderId="90" xfId="0" applyFont="1" applyBorder="1" applyAlignment="1" applyProtection="1">
      <alignment vertical="center"/>
      <protection/>
    </xf>
    <xf numFmtId="4" fontId="3" fillId="0" borderId="56" xfId="0" applyNumberFormat="1" applyFont="1" applyBorder="1" applyAlignment="1" applyProtection="1">
      <alignment vertical="center"/>
      <protection/>
    </xf>
    <xf numFmtId="4" fontId="3" fillId="0" borderId="91" xfId="0" applyNumberFormat="1" applyFont="1" applyBorder="1" applyAlignment="1" applyProtection="1">
      <alignment vertical="center"/>
      <protection/>
    </xf>
    <xf numFmtId="0" fontId="8" fillId="2" borderId="47" xfId="0" applyFont="1" applyFill="1" applyBorder="1" applyAlignment="1" applyProtection="1">
      <alignment vertical="center"/>
      <protection/>
    </xf>
    <xf numFmtId="0" fontId="8" fillId="2" borderId="92" xfId="0" applyFont="1" applyFill="1" applyBorder="1" applyAlignment="1" applyProtection="1">
      <alignment vertical="center"/>
      <protection/>
    </xf>
    <xf numFmtId="16" fontId="10" fillId="2" borderId="25" xfId="0" applyNumberFormat="1" applyFont="1" applyFill="1" applyBorder="1" applyAlignment="1" applyProtection="1">
      <alignment vertical="center"/>
      <protection/>
    </xf>
    <xf numFmtId="0" fontId="0" fillId="0" borderId="0" xfId="0" applyFont="1" applyAlignment="1">
      <alignment/>
    </xf>
    <xf numFmtId="0" fontId="9" fillId="38" borderId="93" xfId="0" applyFont="1" applyFill="1" applyBorder="1" applyAlignment="1" applyProtection="1">
      <alignment horizontal="right"/>
      <protection locked="0"/>
    </xf>
    <xf numFmtId="0" fontId="9" fillId="38" borderId="94" xfId="0" applyFont="1" applyFill="1" applyBorder="1" applyAlignment="1" applyProtection="1">
      <alignment horizontal="right"/>
      <protection locked="0"/>
    </xf>
    <xf numFmtId="0" fontId="9" fillId="38" borderId="95" xfId="0" applyFont="1" applyFill="1" applyBorder="1" applyAlignment="1" applyProtection="1">
      <alignment horizontal="right"/>
      <protection locked="0"/>
    </xf>
    <xf numFmtId="170" fontId="0" fillId="0" borderId="24" xfId="0" applyNumberFormat="1" applyBorder="1" applyAlignment="1">
      <alignment horizontal="center"/>
    </xf>
    <xf numFmtId="170" fontId="0" fillId="0" borderId="96" xfId="0" applyNumberFormat="1" applyBorder="1" applyAlignment="1">
      <alignment horizontal="center"/>
    </xf>
    <xf numFmtId="0" fontId="0" fillId="0" borderId="24" xfId="0" applyFont="1" applyBorder="1" applyAlignment="1">
      <alignment horizontal="center"/>
    </xf>
    <xf numFmtId="0" fontId="0" fillId="0" borderId="96" xfId="0" applyFont="1" applyBorder="1" applyAlignment="1">
      <alignment horizontal="center"/>
    </xf>
    <xf numFmtId="0" fontId="0" fillId="0" borderId="14" xfId="0" applyBorder="1" applyAlignment="1">
      <alignment/>
    </xf>
    <xf numFmtId="0" fontId="0" fillId="0" borderId="14" xfId="0" applyFont="1" applyBorder="1" applyAlignment="1">
      <alignment/>
    </xf>
    <xf numFmtId="0" fontId="23" fillId="0" borderId="14" xfId="0" applyFont="1" applyBorder="1" applyAlignment="1">
      <alignment/>
    </xf>
    <xf numFmtId="4" fontId="27" fillId="0" borderId="16" xfId="0" applyNumberFormat="1" applyFont="1" applyBorder="1" applyAlignment="1" applyProtection="1">
      <alignment/>
      <protection/>
    </xf>
    <xf numFmtId="4" fontId="3" fillId="0" borderId="16" xfId="0" applyNumberFormat="1" applyFont="1" applyFill="1" applyBorder="1" applyAlignment="1" applyProtection="1">
      <alignment/>
      <protection/>
    </xf>
    <xf numFmtId="4" fontId="27" fillId="0" borderId="0" xfId="0" applyNumberFormat="1" applyFont="1" applyBorder="1" applyAlignment="1" applyProtection="1">
      <alignment vertical="center"/>
      <protection/>
    </xf>
    <xf numFmtId="0" fontId="0" fillId="2" borderId="97" xfId="0" applyFont="1" applyFill="1" applyBorder="1" applyAlignment="1" applyProtection="1">
      <alignment vertical="center"/>
      <protection/>
    </xf>
    <xf numFmtId="4" fontId="3" fillId="2" borderId="98" xfId="0" applyNumberFormat="1" applyFont="1" applyFill="1" applyBorder="1" applyAlignment="1" applyProtection="1">
      <alignment vertical="center"/>
      <protection/>
    </xf>
    <xf numFmtId="4" fontId="3" fillId="2" borderId="99" xfId="0" applyNumberFormat="1" applyFont="1" applyFill="1" applyBorder="1" applyAlignment="1" applyProtection="1">
      <alignment vertical="center"/>
      <protection/>
    </xf>
    <xf numFmtId="4" fontId="3" fillId="2" borderId="100" xfId="0" applyNumberFormat="1" applyFont="1" applyFill="1" applyBorder="1" applyAlignment="1" applyProtection="1">
      <alignment horizontal="center" vertical="center" wrapText="1"/>
      <protection/>
    </xf>
    <xf numFmtId="4" fontId="3" fillId="2" borderId="101" xfId="0" applyNumberFormat="1" applyFont="1" applyFill="1" applyBorder="1" applyAlignment="1" applyProtection="1">
      <alignment horizontal="center" vertical="center" wrapText="1"/>
      <protection/>
    </xf>
    <xf numFmtId="4" fontId="3" fillId="0" borderId="15" xfId="0" applyNumberFormat="1" applyFont="1" applyFill="1" applyBorder="1" applyAlignment="1" applyProtection="1">
      <alignment vertical="center"/>
      <protection locked="0"/>
    </xf>
    <xf numFmtId="4" fontId="3" fillId="0" borderId="42" xfId="0" applyNumberFormat="1" applyFont="1" applyFill="1" applyBorder="1" applyAlignment="1" applyProtection="1">
      <alignment vertical="center"/>
      <protection locked="0"/>
    </xf>
    <xf numFmtId="4" fontId="2" fillId="38" borderId="50" xfId="0" applyNumberFormat="1" applyFont="1" applyFill="1" applyBorder="1" applyAlignment="1" applyProtection="1">
      <alignment vertical="center"/>
      <protection locked="0"/>
    </xf>
    <xf numFmtId="4" fontId="3" fillId="0" borderId="102" xfId="0" applyNumberFormat="1" applyFont="1" applyFill="1" applyBorder="1" applyAlignment="1" applyProtection="1">
      <alignment vertical="center"/>
      <protection locked="0"/>
    </xf>
    <xf numFmtId="4" fontId="2" fillId="38" borderId="86" xfId="0" applyNumberFormat="1" applyFont="1" applyFill="1" applyBorder="1" applyAlignment="1" applyProtection="1">
      <alignment vertical="center"/>
      <protection locked="0"/>
    </xf>
    <xf numFmtId="4" fontId="2" fillId="38" borderId="40" xfId="0" applyNumberFormat="1" applyFont="1" applyFill="1" applyBorder="1" applyAlignment="1" applyProtection="1">
      <alignment vertical="center"/>
      <protection locked="0"/>
    </xf>
    <xf numFmtId="4" fontId="26" fillId="38" borderId="77" xfId="0" applyNumberFormat="1" applyFont="1" applyFill="1" applyBorder="1" applyAlignment="1" applyProtection="1">
      <alignment vertical="center"/>
      <protection locked="0"/>
    </xf>
    <xf numFmtId="4" fontId="26" fillId="38" borderId="86" xfId="0" applyNumberFormat="1" applyFont="1" applyFill="1" applyBorder="1" applyAlignment="1" applyProtection="1">
      <alignment vertical="center"/>
      <protection locked="0"/>
    </xf>
    <xf numFmtId="4" fontId="2" fillId="38" borderId="77" xfId="0" applyNumberFormat="1" applyFont="1" applyFill="1" applyBorder="1" applyAlignment="1" applyProtection="1">
      <alignment vertical="center"/>
      <protection locked="0"/>
    </xf>
    <xf numFmtId="0" fontId="9" fillId="2" borderId="59" xfId="0" applyFont="1" applyFill="1" applyBorder="1" applyAlignment="1" applyProtection="1">
      <alignment vertical="center"/>
      <protection/>
    </xf>
    <xf numFmtId="4" fontId="2" fillId="2" borderId="103" xfId="0" applyNumberFormat="1" applyFont="1" applyFill="1" applyBorder="1" applyAlignment="1" applyProtection="1">
      <alignment vertical="center"/>
      <protection/>
    </xf>
    <xf numFmtId="4" fontId="11" fillId="2" borderId="104" xfId="0" applyNumberFormat="1" applyFont="1" applyFill="1" applyBorder="1" applyAlignment="1" applyProtection="1">
      <alignment vertical="center"/>
      <protection/>
    </xf>
    <xf numFmtId="4" fontId="26" fillId="2" borderId="105" xfId="0" applyNumberFormat="1" applyFont="1" applyFill="1" applyBorder="1" applyAlignment="1" applyProtection="1">
      <alignment vertical="center"/>
      <protection/>
    </xf>
    <xf numFmtId="20" fontId="9" fillId="2" borderId="59" xfId="0" applyNumberFormat="1" applyFont="1" applyFill="1" applyBorder="1" applyAlignment="1" applyProtection="1">
      <alignment vertical="center"/>
      <protection/>
    </xf>
    <xf numFmtId="4" fontId="26" fillId="2" borderId="106" xfId="0" applyNumberFormat="1" applyFont="1" applyFill="1" applyBorder="1" applyAlignment="1" applyProtection="1">
      <alignment vertical="center"/>
      <protection/>
    </xf>
    <xf numFmtId="0" fontId="9" fillId="2" borderId="81" xfId="0" applyFont="1" applyFill="1" applyBorder="1" applyAlignment="1" applyProtection="1">
      <alignment vertical="center"/>
      <protection/>
    </xf>
    <xf numFmtId="4" fontId="3" fillId="2" borderId="107" xfId="0" applyNumberFormat="1" applyFont="1" applyFill="1" applyBorder="1" applyAlignment="1" applyProtection="1">
      <alignment horizontal="left" vertical="center"/>
      <protection/>
    </xf>
    <xf numFmtId="4" fontId="3" fillId="2" borderId="108" xfId="0" applyNumberFormat="1" applyFont="1" applyFill="1" applyBorder="1" applyAlignment="1" applyProtection="1">
      <alignment horizontal="left" vertical="center"/>
      <protection/>
    </xf>
    <xf numFmtId="4" fontId="26" fillId="2" borderId="109" xfId="0" applyNumberFormat="1" applyFont="1" applyFill="1" applyBorder="1" applyAlignment="1" applyProtection="1">
      <alignment vertical="center"/>
      <protection/>
    </xf>
    <xf numFmtId="4" fontId="3" fillId="0" borderId="40" xfId="0" applyNumberFormat="1" applyFont="1" applyFill="1" applyBorder="1" applyAlignment="1" applyProtection="1">
      <alignment vertical="center"/>
      <protection locked="0"/>
    </xf>
    <xf numFmtId="4" fontId="3" fillId="0" borderId="110" xfId="0" applyNumberFormat="1" applyFont="1" applyBorder="1" applyAlignment="1" applyProtection="1" quotePrefix="1">
      <alignment vertical="center"/>
      <protection/>
    </xf>
    <xf numFmtId="0" fontId="0" fillId="0" borderId="110" xfId="0" applyFont="1" applyBorder="1" applyAlignment="1" applyProtection="1">
      <alignment vertical="center"/>
      <protection/>
    </xf>
    <xf numFmtId="4" fontId="3" fillId="0" borderId="110" xfId="0" applyNumberFormat="1" applyFont="1" applyBorder="1" applyAlignment="1" applyProtection="1">
      <alignment vertical="center"/>
      <protection/>
    </xf>
    <xf numFmtId="4" fontId="3" fillId="0" borderId="111" xfId="0" applyNumberFormat="1" applyFont="1" applyBorder="1" applyAlignment="1" applyProtection="1">
      <alignment vertical="center"/>
      <protection/>
    </xf>
    <xf numFmtId="4" fontId="3" fillId="0" borderId="105" xfId="0" applyNumberFormat="1" applyFont="1" applyFill="1" applyBorder="1" applyAlignment="1" applyProtection="1">
      <alignment vertical="center"/>
      <protection locked="0"/>
    </xf>
    <xf numFmtId="49" fontId="0" fillId="0" borderId="0" xfId="0" applyNumberFormat="1" applyFont="1" applyAlignment="1">
      <alignment horizontal="right"/>
    </xf>
    <xf numFmtId="3" fontId="4" fillId="2" borderId="73" xfId="0" applyNumberFormat="1" applyFont="1" applyFill="1" applyBorder="1" applyAlignment="1" applyProtection="1">
      <alignment/>
      <protection/>
    </xf>
    <xf numFmtId="0" fontId="0" fillId="2" borderId="0" xfId="0" applyFont="1" applyFill="1" applyBorder="1" applyAlignment="1" applyProtection="1">
      <alignment/>
      <protection/>
    </xf>
    <xf numFmtId="0" fontId="0" fillId="38" borderId="0" xfId="0" applyFont="1" applyFill="1" applyBorder="1" applyAlignment="1" applyProtection="1">
      <alignment/>
      <protection/>
    </xf>
    <xf numFmtId="4" fontId="5" fillId="38" borderId="0" xfId="0" applyNumberFormat="1" applyFont="1" applyFill="1" applyBorder="1" applyAlignment="1" applyProtection="1">
      <alignment horizontal="left" wrapText="1"/>
      <protection/>
    </xf>
    <xf numFmtId="4" fontId="2" fillId="38" borderId="0" xfId="0" applyNumberFormat="1" applyFont="1" applyFill="1" applyBorder="1" applyAlignment="1" applyProtection="1">
      <alignment vertical="center"/>
      <protection/>
    </xf>
    <xf numFmtId="4" fontId="11" fillId="38" borderId="0" xfId="0" applyNumberFormat="1" applyFont="1" applyFill="1" applyBorder="1" applyAlignment="1" applyProtection="1">
      <alignment vertical="center"/>
      <protection/>
    </xf>
    <xf numFmtId="4" fontId="3" fillId="37" borderId="53" xfId="0" applyNumberFormat="1" applyFont="1" applyFill="1" applyBorder="1" applyAlignment="1" applyProtection="1">
      <alignment/>
      <protection/>
    </xf>
    <xf numFmtId="10" fontId="4" fillId="2" borderId="0" xfId="0" applyNumberFormat="1" applyFont="1" applyFill="1" applyBorder="1" applyAlignment="1" applyProtection="1">
      <alignment/>
      <protection/>
    </xf>
    <xf numFmtId="4" fontId="4" fillId="37" borderId="0" xfId="0" applyNumberFormat="1" applyFont="1" applyFill="1" applyBorder="1" applyAlignment="1" applyProtection="1">
      <alignment horizontal="left"/>
      <protection/>
    </xf>
    <xf numFmtId="4" fontId="5" fillId="37" borderId="112" xfId="0" applyNumberFormat="1" applyFont="1" applyFill="1" applyBorder="1" applyAlignment="1" applyProtection="1">
      <alignment/>
      <protection/>
    </xf>
    <xf numFmtId="4" fontId="3" fillId="2" borderId="64" xfId="0" applyNumberFormat="1" applyFont="1" applyFill="1" applyBorder="1" applyAlignment="1" applyProtection="1">
      <alignment horizontal="left"/>
      <protection/>
    </xf>
    <xf numFmtId="0" fontId="0" fillId="2" borderId="12" xfId="0" applyFont="1" applyFill="1" applyBorder="1" applyAlignment="1" applyProtection="1">
      <alignment horizontal="left"/>
      <protection/>
    </xf>
    <xf numFmtId="4" fontId="3" fillId="2" borderId="12" xfId="0" applyNumberFormat="1" applyFont="1" applyFill="1" applyBorder="1" applyAlignment="1" applyProtection="1">
      <alignment horizontal="left"/>
      <protection/>
    </xf>
    <xf numFmtId="4" fontId="3" fillId="2" borderId="0" xfId="0" applyNumberFormat="1" applyFont="1" applyFill="1" applyBorder="1" applyAlignment="1" applyProtection="1">
      <alignment horizontal="center"/>
      <protection/>
    </xf>
    <xf numFmtId="1" fontId="3" fillId="2" borderId="28" xfId="0" applyNumberFormat="1" applyFont="1" applyFill="1" applyBorder="1" applyAlignment="1" applyProtection="1">
      <alignment/>
      <protection/>
    </xf>
    <xf numFmtId="165" fontId="3" fillId="2" borderId="113" xfId="0" applyNumberFormat="1" applyFont="1" applyFill="1" applyBorder="1" applyAlignment="1" applyProtection="1">
      <alignment horizontal="right"/>
      <protection/>
    </xf>
    <xf numFmtId="3" fontId="4" fillId="2" borderId="28" xfId="0" applyNumberFormat="1" applyFont="1" applyFill="1" applyBorder="1" applyAlignment="1" applyProtection="1">
      <alignment/>
      <protection/>
    </xf>
    <xf numFmtId="4" fontId="5" fillId="2" borderId="114" xfId="0" applyNumberFormat="1" applyFont="1" applyFill="1" applyBorder="1" applyAlignment="1" applyProtection="1">
      <alignment/>
      <protection/>
    </xf>
    <xf numFmtId="4" fontId="4" fillId="2" borderId="28" xfId="0" applyNumberFormat="1" applyFont="1" applyFill="1" applyBorder="1" applyAlignment="1" applyProtection="1">
      <alignment/>
      <protection/>
    </xf>
    <xf numFmtId="10" fontId="4" fillId="2" borderId="115" xfId="0" applyNumberFormat="1" applyFont="1" applyFill="1" applyBorder="1" applyAlignment="1" applyProtection="1">
      <alignment/>
      <protection/>
    </xf>
    <xf numFmtId="0" fontId="9" fillId="2" borderId="116" xfId="0" applyFont="1" applyFill="1" applyBorder="1" applyAlignment="1">
      <alignment horizontal="center"/>
    </xf>
    <xf numFmtId="165" fontId="3" fillId="2" borderId="114" xfId="0" applyNumberFormat="1" applyFont="1" applyFill="1" applyBorder="1" applyAlignment="1" applyProtection="1">
      <alignment horizontal="center"/>
      <protection/>
    </xf>
    <xf numFmtId="165" fontId="3" fillId="2" borderId="34" xfId="0" applyNumberFormat="1" applyFont="1" applyFill="1" applyBorder="1" applyAlignment="1" applyProtection="1">
      <alignment horizontal="center"/>
      <protection/>
    </xf>
    <xf numFmtId="165" fontId="3" fillId="2" borderId="69" xfId="0" applyNumberFormat="1" applyFont="1" applyFill="1" applyBorder="1" applyAlignment="1" applyProtection="1">
      <alignment horizontal="center"/>
      <protection/>
    </xf>
    <xf numFmtId="0" fontId="9" fillId="2" borderId="94" xfId="0" applyFont="1" applyFill="1" applyBorder="1" applyAlignment="1">
      <alignment/>
    </xf>
    <xf numFmtId="0" fontId="9" fillId="2" borderId="71" xfId="0" applyFont="1" applyFill="1" applyBorder="1" applyAlignment="1">
      <alignment horizontal="center"/>
    </xf>
    <xf numFmtId="0" fontId="9" fillId="2" borderId="95" xfId="0" applyFont="1" applyFill="1" applyBorder="1" applyAlignment="1">
      <alignment/>
    </xf>
    <xf numFmtId="0" fontId="9" fillId="2" borderId="72" xfId="0" applyFont="1" applyFill="1" applyBorder="1" applyAlignment="1">
      <alignment horizontal="center"/>
    </xf>
    <xf numFmtId="165" fontId="3" fillId="2" borderId="117" xfId="0" applyNumberFormat="1" applyFont="1" applyFill="1" applyBorder="1" applyAlignment="1" applyProtection="1">
      <alignment horizontal="center"/>
      <protection/>
    </xf>
    <xf numFmtId="165" fontId="3" fillId="2" borderId="118" xfId="0" applyNumberFormat="1" applyFont="1" applyFill="1" applyBorder="1" applyAlignment="1" applyProtection="1">
      <alignment horizontal="center"/>
      <protection/>
    </xf>
    <xf numFmtId="165" fontId="3" fillId="2" borderId="119" xfId="0" applyNumberFormat="1" applyFont="1" applyFill="1" applyBorder="1" applyAlignment="1" applyProtection="1">
      <alignment horizontal="center"/>
      <protection/>
    </xf>
    <xf numFmtId="0" fontId="9" fillId="2" borderId="120" xfId="0" applyFont="1" applyFill="1" applyBorder="1" applyAlignment="1">
      <alignment horizontal="right"/>
    </xf>
    <xf numFmtId="0" fontId="9" fillId="2" borderId="94" xfId="0" applyFont="1" applyFill="1" applyBorder="1" applyAlignment="1">
      <alignment horizontal="right"/>
    </xf>
    <xf numFmtId="0" fontId="9" fillId="2" borderId="95" xfId="0" applyFont="1" applyFill="1" applyBorder="1" applyAlignment="1">
      <alignment horizontal="right"/>
    </xf>
    <xf numFmtId="49" fontId="9" fillId="0" borderId="0" xfId="0" applyNumberFormat="1" applyFont="1" applyAlignment="1" applyProtection="1">
      <alignment horizontal="right" vertical="top"/>
      <protection/>
    </xf>
    <xf numFmtId="9" fontId="0" fillId="0" borderId="0" xfId="0" applyNumberFormat="1" applyAlignment="1">
      <alignment/>
    </xf>
    <xf numFmtId="4" fontId="3" fillId="2" borderId="64" xfId="0" applyNumberFormat="1" applyFont="1" applyFill="1" applyBorder="1" applyAlignment="1" applyProtection="1">
      <alignment horizontal="left"/>
      <protection/>
    </xf>
    <xf numFmtId="4" fontId="3" fillId="2" borderId="12" xfId="0" applyNumberFormat="1" applyFont="1" applyFill="1" applyBorder="1" applyAlignment="1" applyProtection="1">
      <alignment horizontal="left"/>
      <protection/>
    </xf>
    <xf numFmtId="167" fontId="10" fillId="0" borderId="14" xfId="60" applyNumberFormat="1" applyFont="1" applyFill="1" applyBorder="1" applyAlignment="1" applyProtection="1">
      <alignment horizontal="right"/>
      <protection/>
    </xf>
    <xf numFmtId="0" fontId="9" fillId="0" borderId="121" xfId="0" applyFont="1" applyBorder="1" applyAlignment="1" applyProtection="1">
      <alignment horizontal="left" vertical="top" wrapText="1"/>
      <protection/>
    </xf>
    <xf numFmtId="4" fontId="4" fillId="2" borderId="15" xfId="0" applyNumberFormat="1" applyFont="1" applyFill="1" applyBorder="1" applyAlignment="1" applyProtection="1">
      <alignment/>
      <protection/>
    </xf>
    <xf numFmtId="0" fontId="0" fillId="0" borderId="0" xfId="0" applyFont="1" applyAlignment="1">
      <alignment horizontal="right"/>
    </xf>
    <xf numFmtId="0" fontId="0" fillId="0" borderId="0" xfId="0" applyFont="1" applyAlignment="1" quotePrefix="1">
      <alignment horizontal="right"/>
    </xf>
    <xf numFmtId="0" fontId="3" fillId="2" borderId="68" xfId="0" applyNumberFormat="1" applyFont="1" applyFill="1" applyBorder="1" applyAlignment="1" applyProtection="1">
      <alignment horizontal="right" wrapText="1"/>
      <protection/>
    </xf>
    <xf numFmtId="4" fontId="2" fillId="2" borderId="122" xfId="0" applyNumberFormat="1" applyFont="1" applyFill="1" applyBorder="1" applyAlignment="1" applyProtection="1">
      <alignment vertical="center"/>
      <protection/>
    </xf>
    <xf numFmtId="49" fontId="0" fillId="35" borderId="0" xfId="0" applyNumberFormat="1" applyFill="1" applyAlignment="1">
      <alignment/>
    </xf>
    <xf numFmtId="169" fontId="3" fillId="2" borderId="15" xfId="0" applyNumberFormat="1" applyFont="1" applyFill="1" applyBorder="1" applyAlignment="1" applyProtection="1">
      <alignment vertical="center"/>
      <protection/>
    </xf>
    <xf numFmtId="169" fontId="3" fillId="2" borderId="10" xfId="0" applyNumberFormat="1" applyFont="1" applyFill="1" applyBorder="1" applyAlignment="1" applyProtection="1">
      <alignment vertical="center"/>
      <protection/>
    </xf>
    <xf numFmtId="169" fontId="3" fillId="2" borderId="123" xfId="0" applyNumberFormat="1" applyFont="1" applyFill="1" applyBorder="1" applyAlignment="1" applyProtection="1">
      <alignment vertical="center"/>
      <protection/>
    </xf>
    <xf numFmtId="169" fontId="3" fillId="2" borderId="0" xfId="0" applyNumberFormat="1" applyFont="1" applyFill="1" applyBorder="1" applyAlignment="1" applyProtection="1">
      <alignment vertical="center"/>
      <protection/>
    </xf>
    <xf numFmtId="169" fontId="3" fillId="2" borderId="112" xfId="0" applyNumberFormat="1" applyFont="1" applyFill="1" applyBorder="1" applyAlignment="1" applyProtection="1">
      <alignment vertical="center"/>
      <protection/>
    </xf>
    <xf numFmtId="169" fontId="5" fillId="2" borderId="123" xfId="0" applyNumberFormat="1" applyFont="1" applyFill="1" applyBorder="1" applyAlignment="1" applyProtection="1">
      <alignment vertical="top"/>
      <protection/>
    </xf>
    <xf numFmtId="169" fontId="5" fillId="2" borderId="0" xfId="0" applyNumberFormat="1" applyFont="1" applyFill="1" applyBorder="1" applyAlignment="1" applyProtection="1">
      <alignment vertical="top"/>
      <protection/>
    </xf>
    <xf numFmtId="169" fontId="5" fillId="2" borderId="112" xfId="0" applyNumberFormat="1" applyFont="1" applyFill="1" applyBorder="1" applyAlignment="1" applyProtection="1">
      <alignment vertical="top"/>
      <protection/>
    </xf>
    <xf numFmtId="169" fontId="3" fillId="2" borderId="74" xfId="0" applyNumberFormat="1" applyFont="1" applyFill="1" applyBorder="1" applyAlignment="1" applyProtection="1">
      <alignment vertical="center"/>
      <protection/>
    </xf>
    <xf numFmtId="169" fontId="3" fillId="2" borderId="124" xfId="0" applyNumberFormat="1" applyFont="1" applyFill="1" applyBorder="1" applyAlignment="1" applyProtection="1">
      <alignment vertical="center"/>
      <protection/>
    </xf>
    <xf numFmtId="4" fontId="3" fillId="2" borderId="15" xfId="0" applyNumberFormat="1" applyFont="1" applyFill="1" applyBorder="1" applyAlignment="1" applyProtection="1">
      <alignment vertical="center"/>
      <protection/>
    </xf>
    <xf numFmtId="49" fontId="0" fillId="0" borderId="0" xfId="0" applyNumberFormat="1" applyFont="1" applyAlignment="1">
      <alignment horizontal="right"/>
    </xf>
    <xf numFmtId="0" fontId="10" fillId="2" borderId="125" xfId="0" applyFont="1" applyFill="1" applyBorder="1" applyAlignment="1" applyProtection="1">
      <alignment vertical="center"/>
      <protection/>
    </xf>
    <xf numFmtId="0" fontId="9" fillId="2" borderId="90" xfId="0" applyFont="1" applyFill="1" applyBorder="1" applyAlignment="1" applyProtection="1">
      <alignment vertical="center"/>
      <protection/>
    </xf>
    <xf numFmtId="4" fontId="3" fillId="2" borderId="23" xfId="0" applyNumberFormat="1" applyFont="1" applyFill="1" applyBorder="1" applyAlignment="1" applyProtection="1">
      <alignment horizontal="left" vertical="center"/>
      <protection/>
    </xf>
    <xf numFmtId="4" fontId="3" fillId="2" borderId="39" xfId="0" applyNumberFormat="1" applyFont="1" applyFill="1" applyBorder="1" applyAlignment="1" applyProtection="1">
      <alignment horizontal="left" vertical="center"/>
      <protection/>
    </xf>
    <xf numFmtId="4" fontId="26" fillId="2" borderId="126" xfId="0" applyNumberFormat="1" applyFont="1" applyFill="1" applyBorder="1" applyAlignment="1" applyProtection="1">
      <alignment vertical="center"/>
      <protection/>
    </xf>
    <xf numFmtId="4" fontId="26" fillId="2" borderId="127" xfId="0" applyNumberFormat="1" applyFont="1" applyFill="1" applyBorder="1" applyAlignment="1" applyProtection="1">
      <alignment vertical="center"/>
      <protection/>
    </xf>
    <xf numFmtId="0" fontId="0" fillId="0" borderId="0" xfId="0" applyFont="1" applyAlignment="1">
      <alignment/>
    </xf>
    <xf numFmtId="168" fontId="15" fillId="0" borderId="35" xfId="45" applyNumberFormat="1" applyFont="1" applyBorder="1" applyAlignment="1">
      <alignment/>
    </xf>
    <xf numFmtId="168" fontId="15" fillId="0" borderId="62" xfId="45" applyNumberFormat="1" applyFont="1" applyBorder="1" applyAlignment="1">
      <alignment/>
    </xf>
    <xf numFmtId="167" fontId="10" fillId="0" borderId="14" xfId="60" applyNumberFormat="1" applyFont="1" applyBorder="1" applyAlignment="1" applyProtection="1">
      <alignment horizontal="right"/>
      <protection/>
    </xf>
    <xf numFmtId="167" fontId="10" fillId="0" borderId="0" xfId="60" applyNumberFormat="1" applyFont="1" applyBorder="1" applyAlignment="1" applyProtection="1">
      <alignment horizontal="right"/>
      <protection/>
    </xf>
    <xf numFmtId="0" fontId="0" fillId="0" borderId="0" xfId="0" applyFont="1" applyBorder="1" applyAlignment="1" applyProtection="1">
      <alignment wrapText="1"/>
      <protection/>
    </xf>
    <xf numFmtId="0" fontId="0" fillId="38" borderId="0" xfId="0" applyFont="1" applyFill="1" applyBorder="1" applyAlignment="1" applyProtection="1">
      <alignment/>
      <protection/>
    </xf>
    <xf numFmtId="0" fontId="9" fillId="35" borderId="21" xfId="0" applyFont="1" applyFill="1" applyBorder="1" applyAlignment="1" applyProtection="1">
      <alignment horizontal="right"/>
      <protection/>
    </xf>
    <xf numFmtId="0" fontId="0" fillId="7" borderId="0" xfId="0" applyFont="1" applyFill="1" applyAlignment="1" applyProtection="1">
      <alignment vertical="top" wrapText="1"/>
      <protection/>
    </xf>
    <xf numFmtId="0" fontId="0" fillId="7" borderId="0" xfId="0" applyFont="1" applyFill="1" applyAlignment="1" applyProtection="1">
      <alignment horizontal="left" vertical="top" wrapText="1"/>
      <protection/>
    </xf>
    <xf numFmtId="0" fontId="22" fillId="7" borderId="0" xfId="0" applyFont="1" applyFill="1" applyAlignment="1" applyProtection="1">
      <alignment vertical="top" wrapText="1"/>
      <protection/>
    </xf>
    <xf numFmtId="0" fontId="24" fillId="0" borderId="0" xfId="0" applyFont="1"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horizontal="left"/>
      <protection/>
    </xf>
    <xf numFmtId="0" fontId="0" fillId="38" borderId="0" xfId="0" applyFont="1" applyFill="1" applyAlignment="1" applyProtection="1">
      <alignment horizontal="left" vertical="top" wrapText="1"/>
      <protection/>
    </xf>
    <xf numFmtId="0" fontId="0" fillId="0" borderId="0" xfId="0" applyAlignment="1">
      <alignment horizontal="left"/>
    </xf>
    <xf numFmtId="0" fontId="0" fillId="0" borderId="0" xfId="0" applyFont="1" applyAlignment="1" quotePrefix="1">
      <alignment horizontal="left"/>
    </xf>
    <xf numFmtId="0" fontId="0" fillId="0" borderId="95" xfId="0" applyFont="1" applyBorder="1" applyAlignment="1">
      <alignment horizontal="center"/>
    </xf>
    <xf numFmtId="0" fontId="0" fillId="0" borderId="128" xfId="0" applyBorder="1" applyAlignment="1">
      <alignment/>
    </xf>
    <xf numFmtId="0" fontId="0" fillId="0" borderId="129" xfId="0" applyBorder="1" applyAlignment="1">
      <alignment/>
    </xf>
    <xf numFmtId="0" fontId="0" fillId="0" borderId="130" xfId="0" applyBorder="1" applyAlignment="1">
      <alignment/>
    </xf>
    <xf numFmtId="0" fontId="0" fillId="0" borderId="131" xfId="0" applyBorder="1" applyAlignment="1">
      <alignment/>
    </xf>
    <xf numFmtId="0" fontId="23" fillId="0" borderId="132" xfId="0" applyFont="1" applyBorder="1" applyAlignment="1">
      <alignment/>
    </xf>
    <xf numFmtId="0" fontId="0" fillId="0" borderId="133" xfId="0" applyBorder="1" applyAlignment="1">
      <alignment/>
    </xf>
    <xf numFmtId="0" fontId="0" fillId="0" borderId="133" xfId="0" applyFont="1" applyBorder="1" applyAlignment="1">
      <alignment/>
    </xf>
    <xf numFmtId="0" fontId="0" fillId="0" borderId="134" xfId="0" applyFont="1" applyBorder="1" applyAlignment="1">
      <alignment horizontal="center"/>
    </xf>
    <xf numFmtId="0" fontId="0" fillId="0" borderId="135" xfId="0" applyBorder="1" applyAlignment="1">
      <alignment/>
    </xf>
    <xf numFmtId="0" fontId="0" fillId="0" borderId="136" xfId="0" applyBorder="1" applyAlignment="1">
      <alignment/>
    </xf>
    <xf numFmtId="0" fontId="0" fillId="0" borderId="137" xfId="0" applyBorder="1" applyAlignment="1">
      <alignment/>
    </xf>
    <xf numFmtId="0" fontId="0" fillId="0" borderId="138" xfId="0" applyFont="1" applyBorder="1" applyAlignment="1">
      <alignment horizontal="center"/>
    </xf>
    <xf numFmtId="0" fontId="0" fillId="0" borderId="139" xfId="0" applyBorder="1" applyAlignment="1">
      <alignment/>
    </xf>
    <xf numFmtId="0" fontId="0" fillId="0" borderId="140" xfId="0" applyBorder="1" applyAlignment="1">
      <alignment/>
    </xf>
    <xf numFmtId="0" fontId="0" fillId="0" borderId="141" xfId="0" applyBorder="1" applyAlignment="1">
      <alignment/>
    </xf>
    <xf numFmtId="0" fontId="0" fillId="0" borderId="142" xfId="0" applyFont="1" applyBorder="1" applyAlignment="1">
      <alignment horizontal="center"/>
    </xf>
    <xf numFmtId="0" fontId="0" fillId="0" borderId="143" xfId="0" applyBorder="1" applyAlignment="1">
      <alignment/>
    </xf>
    <xf numFmtId="0" fontId="0" fillId="0" borderId="144" xfId="0" applyBorder="1" applyAlignment="1">
      <alignment/>
    </xf>
    <xf numFmtId="0" fontId="23" fillId="0" borderId="145" xfId="0" applyFont="1" applyBorder="1" applyAlignment="1">
      <alignment wrapText="1"/>
    </xf>
    <xf numFmtId="0" fontId="0" fillId="0" borderId="146" xfId="0" applyBorder="1" applyAlignment="1">
      <alignment wrapText="1"/>
    </xf>
    <xf numFmtId="0" fontId="0" fillId="0" borderId="146" xfId="0" applyFont="1" applyBorder="1" applyAlignment="1">
      <alignment wrapText="1"/>
    </xf>
    <xf numFmtId="0" fontId="23" fillId="0" borderId="147" xfId="0" applyFont="1" applyBorder="1" applyAlignment="1">
      <alignment/>
    </xf>
    <xf numFmtId="0" fontId="23" fillId="0" borderId="148" xfId="0" applyFont="1" applyBorder="1" applyAlignment="1">
      <alignment wrapText="1"/>
    </xf>
    <xf numFmtId="0" fontId="0" fillId="0" borderId="149" xfId="0" applyBorder="1" applyAlignment="1">
      <alignment/>
    </xf>
    <xf numFmtId="0" fontId="0" fillId="0" borderId="150" xfId="0" applyBorder="1" applyAlignment="1">
      <alignment/>
    </xf>
    <xf numFmtId="0" fontId="0" fillId="0" borderId="151" xfId="0" applyBorder="1" applyAlignment="1">
      <alignment/>
    </xf>
    <xf numFmtId="0" fontId="0" fillId="0" borderId="152" xfId="0" applyBorder="1" applyAlignment="1">
      <alignment/>
    </xf>
    <xf numFmtId="0" fontId="0" fillId="0" borderId="153" xfId="0" applyBorder="1" applyAlignment="1">
      <alignment/>
    </xf>
    <xf numFmtId="0" fontId="0" fillId="0" borderId="154" xfId="0" applyBorder="1" applyAlignment="1">
      <alignment wrapText="1"/>
    </xf>
    <xf numFmtId="0" fontId="23" fillId="0" borderId="88" xfId="0" applyFont="1" applyBorder="1" applyAlignment="1">
      <alignment/>
    </xf>
    <xf numFmtId="0" fontId="23" fillId="0" borderId="79" xfId="0" applyFont="1" applyBorder="1" applyAlignment="1">
      <alignment wrapText="1"/>
    </xf>
    <xf numFmtId="0" fontId="0" fillId="0" borderId="155" xfId="0" applyBorder="1" applyAlignment="1">
      <alignment/>
    </xf>
    <xf numFmtId="0" fontId="0" fillId="0" borderId="156" xfId="0" applyBorder="1" applyAlignment="1">
      <alignment/>
    </xf>
    <xf numFmtId="0" fontId="0" fillId="0" borderId="157" xfId="0" applyBorder="1" applyAlignment="1">
      <alignment/>
    </xf>
    <xf numFmtId="0" fontId="0" fillId="0" borderId="158" xfId="0" applyBorder="1" applyAlignment="1">
      <alignment/>
    </xf>
    <xf numFmtId="0" fontId="23" fillId="0" borderId="25" xfId="0" applyFont="1" applyBorder="1" applyAlignment="1">
      <alignment/>
    </xf>
    <xf numFmtId="0" fontId="23" fillId="0" borderId="26" xfId="0" applyFont="1" applyBorder="1" applyAlignment="1">
      <alignment wrapText="1"/>
    </xf>
    <xf numFmtId="0" fontId="0" fillId="0" borderId="159" xfId="0" applyBorder="1" applyAlignment="1">
      <alignment/>
    </xf>
    <xf numFmtId="0" fontId="0" fillId="0" borderId="160" xfId="0" applyBorder="1" applyAlignment="1">
      <alignment/>
    </xf>
    <xf numFmtId="0" fontId="0" fillId="0" borderId="161" xfId="0" applyBorder="1" applyAlignment="1">
      <alignment/>
    </xf>
    <xf numFmtId="0" fontId="0" fillId="0" borderId="162" xfId="0" applyBorder="1" applyAlignment="1">
      <alignment/>
    </xf>
    <xf numFmtId="0" fontId="0" fillId="0" borderId="143" xfId="0" applyBorder="1" applyAlignment="1">
      <alignment horizontal="right"/>
    </xf>
    <xf numFmtId="0" fontId="0" fillId="0" borderId="129" xfId="0" applyBorder="1" applyAlignment="1">
      <alignment horizontal="right"/>
    </xf>
    <xf numFmtId="0" fontId="0" fillId="0" borderId="129" xfId="0" applyFont="1" applyBorder="1" applyAlignment="1">
      <alignment horizontal="right"/>
    </xf>
    <xf numFmtId="0" fontId="0" fillId="0" borderId="144" xfId="0" applyBorder="1" applyAlignment="1">
      <alignment horizontal="right"/>
    </xf>
    <xf numFmtId="0" fontId="0" fillId="0" borderId="149" xfId="0" applyBorder="1" applyAlignment="1">
      <alignment horizontal="right"/>
    </xf>
    <xf numFmtId="0" fontId="0" fillId="0" borderId="155" xfId="0" applyBorder="1" applyAlignment="1">
      <alignment horizontal="right"/>
    </xf>
    <xf numFmtId="0" fontId="0" fillId="0" borderId="130" xfId="0" applyFont="1" applyBorder="1" applyAlignment="1">
      <alignment/>
    </xf>
    <xf numFmtId="0" fontId="0" fillId="0" borderId="130" xfId="0" applyFont="1" applyBorder="1" applyAlignment="1">
      <alignment wrapText="1"/>
    </xf>
    <xf numFmtId="0" fontId="0" fillId="0" borderId="150" xfId="0" applyFont="1" applyBorder="1" applyAlignment="1">
      <alignment/>
    </xf>
    <xf numFmtId="0" fontId="0" fillId="0" borderId="149" xfId="0" applyFont="1" applyBorder="1" applyAlignment="1">
      <alignment horizontal="right"/>
    </xf>
    <xf numFmtId="0" fontId="0" fillId="0" borderId="144" xfId="0" applyFont="1" applyBorder="1" applyAlignment="1">
      <alignment horizontal="right"/>
    </xf>
    <xf numFmtId="0" fontId="0" fillId="0" borderId="131" xfId="0" applyFont="1" applyBorder="1" applyAlignment="1">
      <alignment/>
    </xf>
    <xf numFmtId="0" fontId="0" fillId="0" borderId="160" xfId="0" applyFont="1" applyBorder="1" applyAlignment="1">
      <alignment/>
    </xf>
    <xf numFmtId="0" fontId="0" fillId="0" borderId="155" xfId="0" applyFont="1" applyBorder="1" applyAlignment="1">
      <alignment horizontal="right"/>
    </xf>
    <xf numFmtId="0" fontId="0" fillId="7" borderId="0" xfId="0" applyFont="1" applyFill="1" applyAlignment="1" applyProtection="1">
      <alignment horizontal="right" vertical="top" wrapText="1"/>
      <protection/>
    </xf>
    <xf numFmtId="0" fontId="0" fillId="38" borderId="0" xfId="0" applyFont="1" applyFill="1" applyAlignment="1" applyProtection="1">
      <alignment horizontal="right" vertical="top" wrapText="1"/>
      <protection/>
    </xf>
    <xf numFmtId="0" fontId="15" fillId="7" borderId="0" xfId="0" applyFont="1" applyFill="1" applyAlignment="1" applyProtection="1">
      <alignment horizontal="right" vertical="top" wrapText="1"/>
      <protection/>
    </xf>
    <xf numFmtId="0" fontId="0" fillId="0" borderId="24" xfId="0" applyFont="1" applyBorder="1" applyAlignment="1">
      <alignment horizontal="center"/>
    </xf>
    <xf numFmtId="0" fontId="11" fillId="4" borderId="46" xfId="0" applyFont="1" applyFill="1" applyBorder="1" applyAlignment="1" applyProtection="1">
      <alignment vertical="top"/>
      <protection/>
    </xf>
    <xf numFmtId="0" fontId="11" fillId="4" borderId="46" xfId="0" applyFont="1" applyFill="1" applyBorder="1" applyAlignment="1" applyProtection="1">
      <alignment vertical="center"/>
      <protection/>
    </xf>
    <xf numFmtId="4" fontId="2" fillId="4" borderId="40" xfId="0" applyNumberFormat="1" applyFont="1" applyFill="1" applyBorder="1" applyAlignment="1" applyProtection="1">
      <alignment vertical="center"/>
      <protection/>
    </xf>
    <xf numFmtId="4" fontId="2" fillId="4" borderId="163" xfId="0" applyNumberFormat="1" applyFont="1" applyFill="1" applyBorder="1" applyAlignment="1" applyProtection="1">
      <alignment vertical="center"/>
      <protection/>
    </xf>
    <xf numFmtId="4" fontId="2" fillId="4" borderId="58" xfId="0" applyNumberFormat="1" applyFont="1" applyFill="1" applyBorder="1" applyAlignment="1" applyProtection="1">
      <alignment vertical="center"/>
      <protection/>
    </xf>
    <xf numFmtId="0" fontId="11" fillId="4" borderId="47" xfId="0" applyFont="1" applyFill="1" applyBorder="1" applyAlignment="1" applyProtection="1">
      <alignment vertical="center"/>
      <protection/>
    </xf>
    <xf numFmtId="4" fontId="2" fillId="4" borderId="50" xfId="0" applyNumberFormat="1" applyFont="1" applyFill="1" applyBorder="1" applyAlignment="1" applyProtection="1">
      <alignment vertical="center"/>
      <protection/>
    </xf>
    <xf numFmtId="4" fontId="11" fillId="4" borderId="51" xfId="0" applyNumberFormat="1" applyFont="1" applyFill="1" applyBorder="1" applyAlignment="1" applyProtection="1">
      <alignment vertical="center"/>
      <protection/>
    </xf>
    <xf numFmtId="4" fontId="11" fillId="4" borderId="163" xfId="0" applyNumberFormat="1" applyFont="1" applyFill="1" applyBorder="1" applyAlignment="1" applyProtection="1">
      <alignment vertical="center"/>
      <protection/>
    </xf>
    <xf numFmtId="16" fontId="10" fillId="4" borderId="89" xfId="0" applyNumberFormat="1" applyFont="1" applyFill="1" applyBorder="1" applyAlignment="1" applyProtection="1">
      <alignment vertical="center"/>
      <protection/>
    </xf>
    <xf numFmtId="4" fontId="2" fillId="4" borderId="77" xfId="0" applyNumberFormat="1" applyFont="1" applyFill="1" applyBorder="1" applyAlignment="1" applyProtection="1">
      <alignment vertical="center"/>
      <protection/>
    </xf>
    <xf numFmtId="4" fontId="11" fillId="4" borderId="164" xfId="0" applyNumberFormat="1" applyFont="1" applyFill="1" applyBorder="1" applyAlignment="1" applyProtection="1">
      <alignment vertical="center"/>
      <protection/>
    </xf>
    <xf numFmtId="0" fontId="10" fillId="4" borderId="89" xfId="0" applyFont="1" applyFill="1" applyBorder="1" applyAlignment="1" applyProtection="1">
      <alignment vertical="center"/>
      <protection/>
    </xf>
    <xf numFmtId="4" fontId="5" fillId="4" borderId="165" xfId="0" applyNumberFormat="1" applyFont="1" applyFill="1" applyBorder="1" applyAlignment="1" applyProtection="1">
      <alignment vertical="center"/>
      <protection/>
    </xf>
    <xf numFmtId="4" fontId="3" fillId="4" borderId="165" xfId="0" applyNumberFormat="1" applyFont="1" applyFill="1" applyBorder="1" applyAlignment="1" applyProtection="1">
      <alignment vertical="center"/>
      <protection/>
    </xf>
    <xf numFmtId="4" fontId="3" fillId="4" borderId="166" xfId="0" applyNumberFormat="1" applyFont="1" applyFill="1" applyBorder="1" applyAlignment="1" applyProtection="1">
      <alignment vertical="center"/>
      <protection/>
    </xf>
    <xf numFmtId="0" fontId="10" fillId="4" borderId="25" xfId="0" applyFont="1" applyFill="1" applyBorder="1" applyAlignment="1" applyProtection="1">
      <alignment vertical="center"/>
      <protection/>
    </xf>
    <xf numFmtId="4" fontId="5" fillId="4" borderId="26" xfId="0" applyNumberFormat="1" applyFont="1" applyFill="1" applyBorder="1" applyAlignment="1" applyProtection="1">
      <alignment vertical="center"/>
      <protection/>
    </xf>
    <xf numFmtId="4" fontId="3" fillId="4" borderId="26" xfId="0" applyNumberFormat="1" applyFont="1" applyFill="1" applyBorder="1" applyAlignment="1" applyProtection="1">
      <alignment vertical="center"/>
      <protection/>
    </xf>
    <xf numFmtId="4" fontId="3" fillId="4" borderId="167" xfId="0" applyNumberFormat="1" applyFont="1" applyFill="1" applyBorder="1" applyAlignment="1" applyProtection="1">
      <alignment vertical="center"/>
      <protection/>
    </xf>
    <xf numFmtId="20" fontId="10" fillId="4" borderId="25" xfId="0" applyNumberFormat="1" applyFont="1" applyFill="1" applyBorder="1" applyAlignment="1" applyProtection="1">
      <alignment vertical="center"/>
      <protection/>
    </xf>
    <xf numFmtId="4" fontId="2" fillId="4" borderId="86" xfId="0" applyNumberFormat="1" applyFont="1" applyFill="1" applyBorder="1" applyAlignment="1" applyProtection="1">
      <alignment vertical="center"/>
      <protection/>
    </xf>
    <xf numFmtId="4" fontId="11" fillId="4" borderId="87" xfId="0" applyNumberFormat="1" applyFont="1" applyFill="1" applyBorder="1" applyAlignment="1" applyProtection="1">
      <alignment vertical="center"/>
      <protection/>
    </xf>
    <xf numFmtId="20" fontId="10" fillId="4" borderId="89" xfId="0" applyNumberFormat="1" applyFont="1" applyFill="1" applyBorder="1" applyAlignment="1" applyProtection="1">
      <alignment vertical="center"/>
      <protection/>
    </xf>
    <xf numFmtId="4" fontId="5" fillId="4" borderId="110" xfId="0" applyNumberFormat="1" applyFont="1" applyFill="1" applyBorder="1" applyAlignment="1" applyProtection="1">
      <alignment vertical="center"/>
      <protection/>
    </xf>
    <xf numFmtId="4" fontId="3" fillId="4" borderId="110" xfId="0" applyNumberFormat="1" applyFont="1" applyFill="1" applyBorder="1" applyAlignment="1" applyProtection="1">
      <alignment vertical="center"/>
      <protection/>
    </xf>
    <xf numFmtId="4" fontId="3" fillId="4" borderId="111" xfId="0" applyNumberFormat="1" applyFont="1" applyFill="1" applyBorder="1" applyAlignment="1" applyProtection="1">
      <alignment vertical="center"/>
      <protection/>
    </xf>
    <xf numFmtId="16" fontId="10" fillId="4" borderId="88" xfId="0" applyNumberFormat="1" applyFont="1" applyFill="1" applyBorder="1" applyAlignment="1" applyProtection="1">
      <alignment vertical="center"/>
      <protection/>
    </xf>
    <xf numFmtId="4" fontId="5" fillId="4" borderId="166" xfId="0" applyNumberFormat="1" applyFont="1" applyFill="1" applyBorder="1" applyAlignment="1" applyProtection="1">
      <alignment vertical="center"/>
      <protection/>
    </xf>
    <xf numFmtId="4" fontId="5" fillId="4" borderId="167" xfId="0" applyNumberFormat="1" applyFont="1" applyFill="1" applyBorder="1" applyAlignment="1" applyProtection="1">
      <alignment vertical="center"/>
      <protection/>
    </xf>
    <xf numFmtId="4" fontId="26" fillId="4" borderId="77" xfId="0" applyNumberFormat="1" applyFont="1" applyFill="1" applyBorder="1" applyAlignment="1" applyProtection="1">
      <alignment vertical="center"/>
      <protection/>
    </xf>
    <xf numFmtId="4" fontId="18" fillId="4" borderId="164" xfId="0" applyNumberFormat="1" applyFont="1" applyFill="1" applyBorder="1" applyAlignment="1" applyProtection="1">
      <alignment vertical="center"/>
      <protection/>
    </xf>
    <xf numFmtId="4" fontId="26" fillId="4" borderId="86" xfId="0" applyNumberFormat="1" applyFont="1" applyFill="1" applyBorder="1" applyAlignment="1" applyProtection="1">
      <alignment vertical="center"/>
      <protection/>
    </xf>
    <xf numFmtId="16" fontId="10" fillId="4" borderId="88" xfId="0" applyNumberFormat="1" applyFont="1" applyFill="1" applyBorder="1" applyAlignment="1" applyProtection="1">
      <alignment/>
      <protection/>
    </xf>
    <xf numFmtId="16" fontId="10" fillId="4" borderId="25" xfId="0" applyNumberFormat="1" applyFont="1" applyFill="1" applyBorder="1" applyAlignment="1" applyProtection="1">
      <alignment vertical="center"/>
      <protection/>
    </xf>
    <xf numFmtId="4" fontId="11" fillId="4" borderId="168" xfId="0" applyNumberFormat="1" applyFont="1" applyFill="1" applyBorder="1" applyAlignment="1" applyProtection="1">
      <alignment vertical="center"/>
      <protection/>
    </xf>
    <xf numFmtId="4" fontId="11" fillId="4" borderId="112" xfId="0" applyNumberFormat="1" applyFont="1" applyFill="1" applyBorder="1" applyAlignment="1" applyProtection="1">
      <alignment vertical="center"/>
      <protection/>
    </xf>
    <xf numFmtId="4" fontId="11" fillId="4" borderId="169" xfId="0" applyNumberFormat="1" applyFont="1" applyFill="1" applyBorder="1" applyAlignment="1" applyProtection="1">
      <alignment vertical="center"/>
      <protection/>
    </xf>
    <xf numFmtId="4" fontId="2" fillId="2" borderId="170" xfId="0" applyNumberFormat="1" applyFont="1" applyFill="1" applyBorder="1" applyAlignment="1" applyProtection="1">
      <alignment vertical="center" wrapText="1"/>
      <protection/>
    </xf>
    <xf numFmtId="0" fontId="0" fillId="7" borderId="0" xfId="0" applyFont="1" applyFill="1" applyAlignment="1" applyProtection="1">
      <alignment horizontal="right" vertical="center" wrapText="1"/>
      <protection/>
    </xf>
    <xf numFmtId="0" fontId="0" fillId="7" borderId="0" xfId="0" applyFont="1" applyFill="1" applyAlignment="1" applyProtection="1">
      <alignment horizontal="left" vertical="center" wrapText="1"/>
      <protection/>
    </xf>
    <xf numFmtId="0" fontId="15" fillId="7" borderId="63" xfId="0" applyFont="1" applyFill="1" applyBorder="1" applyAlignment="1" applyProtection="1">
      <alignment vertical="center" wrapText="1"/>
      <protection/>
    </xf>
    <xf numFmtId="0" fontId="15" fillId="7" borderId="58" xfId="0" applyFont="1" applyFill="1" applyBorder="1" applyAlignment="1" applyProtection="1">
      <alignment vertical="center" wrapText="1"/>
      <protection/>
    </xf>
    <xf numFmtId="0" fontId="0" fillId="0" borderId="95" xfId="0" applyFont="1" applyBorder="1" applyAlignment="1">
      <alignment horizontal="center" wrapText="1"/>
    </xf>
    <xf numFmtId="0" fontId="0" fillId="0" borderId="129" xfId="0" applyFont="1" applyBorder="1" applyAlignment="1">
      <alignment horizontal="right" wrapText="1"/>
    </xf>
    <xf numFmtId="0" fontId="0" fillId="0" borderId="130" xfId="0" applyFont="1" applyFill="1" applyBorder="1" applyAlignment="1">
      <alignment/>
    </xf>
    <xf numFmtId="1" fontId="0" fillId="0" borderId="0" xfId="0" applyNumberFormat="1" applyAlignment="1">
      <alignment/>
    </xf>
    <xf numFmtId="4" fontId="18" fillId="2" borderId="101" xfId="0" applyNumberFormat="1" applyFont="1" applyFill="1" applyBorder="1" applyAlignment="1" applyProtection="1">
      <alignment vertical="center"/>
      <protection/>
    </xf>
    <xf numFmtId="4" fontId="18" fillId="2" borderId="10" xfId="0" applyNumberFormat="1" applyFont="1" applyFill="1" applyBorder="1" applyAlignment="1" applyProtection="1">
      <alignment vertical="center"/>
      <protection/>
    </xf>
    <xf numFmtId="4" fontId="18" fillId="2" borderId="171" xfId="0" applyNumberFormat="1" applyFont="1" applyFill="1" applyBorder="1" applyAlignment="1" applyProtection="1">
      <alignment vertical="center"/>
      <protection/>
    </xf>
    <xf numFmtId="4" fontId="26" fillId="2" borderId="172" xfId="0" applyNumberFormat="1" applyFont="1" applyFill="1" applyBorder="1" applyAlignment="1" applyProtection="1">
      <alignment vertical="center"/>
      <protection/>
    </xf>
    <xf numFmtId="4" fontId="26" fillId="2" borderId="100" xfId="0" applyNumberFormat="1" applyFont="1" applyFill="1" applyBorder="1" applyAlignment="1" applyProtection="1">
      <alignment vertical="center"/>
      <protection/>
    </xf>
    <xf numFmtId="4" fontId="26" fillId="2" borderId="173" xfId="0" applyNumberFormat="1" applyFont="1" applyFill="1" applyBorder="1" applyAlignment="1" applyProtection="1">
      <alignment vertical="center"/>
      <protection/>
    </xf>
    <xf numFmtId="4" fontId="26" fillId="2" borderId="106" xfId="0" applyNumberFormat="1" applyFont="1" applyFill="1" applyBorder="1" applyAlignment="1" applyProtection="1">
      <alignment vertical="center"/>
      <protection/>
    </xf>
    <xf numFmtId="4" fontId="26" fillId="2" borderId="15" xfId="0" applyNumberFormat="1" applyFont="1" applyFill="1" applyBorder="1" applyAlignment="1" applyProtection="1">
      <alignment vertical="center"/>
      <protection/>
    </xf>
    <xf numFmtId="4" fontId="26" fillId="2" borderId="66" xfId="0" applyNumberFormat="1" applyFont="1" applyFill="1" applyBorder="1" applyAlignment="1" applyProtection="1">
      <alignment vertical="center"/>
      <protection/>
    </xf>
    <xf numFmtId="4" fontId="26" fillId="2" borderId="42" xfId="0" applyNumberFormat="1" applyFont="1" applyFill="1" applyBorder="1" applyAlignment="1" applyProtection="1">
      <alignment vertical="center"/>
      <protection/>
    </xf>
    <xf numFmtId="4" fontId="26" fillId="2" borderId="174" xfId="0" applyNumberFormat="1" applyFont="1" applyFill="1" applyBorder="1" applyAlignment="1" applyProtection="1">
      <alignment vertical="center"/>
      <protection/>
    </xf>
    <xf numFmtId="4" fontId="26" fillId="2" borderId="175" xfId="0" applyNumberFormat="1" applyFont="1" applyFill="1" applyBorder="1" applyAlignment="1" applyProtection="1">
      <alignment vertical="center"/>
      <protection/>
    </xf>
    <xf numFmtId="4" fontId="26" fillId="2" borderId="176" xfId="0" applyNumberFormat="1" applyFont="1" applyFill="1" applyBorder="1" applyAlignment="1" applyProtection="1">
      <alignment vertical="center"/>
      <protection/>
    </xf>
    <xf numFmtId="4" fontId="26" fillId="2" borderId="102" xfId="0" applyNumberFormat="1" applyFont="1" applyFill="1" applyBorder="1" applyAlignment="1" applyProtection="1">
      <alignment vertical="center"/>
      <protection/>
    </xf>
    <xf numFmtId="4" fontId="26" fillId="2" borderId="177" xfId="0" applyNumberFormat="1" applyFont="1" applyFill="1" applyBorder="1" applyAlignment="1" applyProtection="1">
      <alignment vertical="center"/>
      <protection/>
    </xf>
    <xf numFmtId="0" fontId="0" fillId="0" borderId="24" xfId="0" applyFont="1" applyBorder="1" applyAlignment="1">
      <alignment horizontal="center" wrapText="1"/>
    </xf>
    <xf numFmtId="165" fontId="9" fillId="2" borderId="178" xfId="0" applyNumberFormat="1" applyFont="1" applyFill="1" applyBorder="1" applyAlignment="1" applyProtection="1">
      <alignment horizontal="right"/>
      <protection/>
    </xf>
    <xf numFmtId="0" fontId="9" fillId="2" borderId="11" xfId="0" applyFont="1" applyFill="1" applyBorder="1" applyAlignment="1" applyProtection="1">
      <alignment vertical="top"/>
      <protection/>
    </xf>
    <xf numFmtId="4" fontId="3" fillId="2" borderId="12" xfId="0" applyNumberFormat="1" applyFont="1" applyFill="1" applyBorder="1" applyAlignment="1" applyProtection="1">
      <alignment vertical="center"/>
      <protection/>
    </xf>
    <xf numFmtId="4" fontId="3" fillId="2" borderId="12" xfId="0" applyNumberFormat="1" applyFont="1" applyFill="1" applyBorder="1" applyAlignment="1" applyProtection="1">
      <alignment vertical="top"/>
      <protection/>
    </xf>
    <xf numFmtId="4" fontId="3" fillId="2" borderId="13" xfId="0" applyNumberFormat="1" applyFont="1" applyFill="1" applyBorder="1" applyAlignment="1" applyProtection="1">
      <alignment vertical="top"/>
      <protection/>
    </xf>
    <xf numFmtId="0" fontId="0" fillId="0" borderId="96" xfId="0" applyFont="1" applyBorder="1" applyAlignment="1">
      <alignment horizontal="center"/>
    </xf>
    <xf numFmtId="4" fontId="5" fillId="2" borderId="69" xfId="0" applyNumberFormat="1" applyFont="1" applyFill="1" applyBorder="1" applyAlignment="1" applyProtection="1">
      <alignment/>
      <protection/>
    </xf>
    <xf numFmtId="4" fontId="5" fillId="2" borderId="34" xfId="0" applyNumberFormat="1" applyFont="1" applyFill="1" applyBorder="1" applyAlignment="1" applyProtection="1">
      <alignment/>
      <protection/>
    </xf>
    <xf numFmtId="0" fontId="3" fillId="2" borderId="94" xfId="0" applyNumberFormat="1" applyFont="1" applyFill="1" applyBorder="1" applyAlignment="1" applyProtection="1">
      <alignment horizontal="right" wrapText="1"/>
      <protection/>
    </xf>
    <xf numFmtId="0" fontId="0" fillId="0" borderId="67" xfId="0" applyFont="1" applyBorder="1" applyAlignment="1" applyProtection="1">
      <alignment/>
      <protection/>
    </xf>
    <xf numFmtId="0" fontId="0" fillId="0" borderId="112" xfId="0" applyFont="1" applyBorder="1" applyAlignment="1" applyProtection="1">
      <alignment/>
      <protection/>
    </xf>
    <xf numFmtId="0" fontId="0" fillId="0" borderId="179" xfId="0" applyFont="1" applyBorder="1" applyAlignment="1" applyProtection="1">
      <alignment/>
      <protection/>
    </xf>
    <xf numFmtId="0" fontId="0" fillId="0" borderId="64" xfId="0" applyFont="1" applyBorder="1" applyAlignment="1" applyProtection="1">
      <alignment/>
      <protection/>
    </xf>
    <xf numFmtId="0" fontId="0" fillId="0" borderId="10" xfId="0" applyFont="1" applyBorder="1" applyAlignment="1" applyProtection="1">
      <alignment/>
      <protection/>
    </xf>
    <xf numFmtId="4" fontId="11" fillId="7" borderId="180" xfId="0" applyNumberFormat="1" applyFont="1" applyFill="1" applyBorder="1" applyAlignment="1" applyProtection="1">
      <alignment vertical="center"/>
      <protection/>
    </xf>
    <xf numFmtId="4" fontId="11" fillId="7" borderId="181" xfId="0" applyNumberFormat="1" applyFont="1" applyFill="1" applyBorder="1" applyAlignment="1" applyProtection="1">
      <alignment vertical="center"/>
      <protection/>
    </xf>
    <xf numFmtId="4" fontId="26" fillId="7" borderId="182" xfId="0" applyNumberFormat="1" applyFont="1" applyFill="1" applyBorder="1" applyAlignment="1" applyProtection="1">
      <alignment vertical="center"/>
      <protection/>
    </xf>
    <xf numFmtId="4" fontId="26" fillId="7" borderId="183" xfId="0" applyNumberFormat="1" applyFont="1" applyFill="1" applyBorder="1" applyAlignment="1" applyProtection="1">
      <alignment vertical="center"/>
      <protection/>
    </xf>
    <xf numFmtId="4" fontId="26" fillId="7" borderId="184" xfId="0" applyNumberFormat="1" applyFont="1" applyFill="1" applyBorder="1" applyAlignment="1" applyProtection="1">
      <alignment vertical="center"/>
      <protection/>
    </xf>
    <xf numFmtId="4" fontId="26" fillId="7" borderId="185" xfId="0" applyNumberFormat="1" applyFont="1" applyFill="1" applyBorder="1" applyAlignment="1" applyProtection="1">
      <alignment vertical="center"/>
      <protection/>
    </xf>
    <xf numFmtId="4" fontId="26" fillId="7" borderId="186" xfId="0" applyNumberFormat="1" applyFont="1" applyFill="1" applyBorder="1" applyAlignment="1" applyProtection="1">
      <alignment vertical="center"/>
      <protection/>
    </xf>
    <xf numFmtId="4" fontId="26" fillId="7" borderId="187" xfId="0" applyNumberFormat="1" applyFont="1" applyFill="1" applyBorder="1" applyAlignment="1" applyProtection="1">
      <alignment vertical="center"/>
      <protection/>
    </xf>
    <xf numFmtId="4" fontId="9" fillId="7" borderId="188" xfId="0" applyNumberFormat="1" applyFont="1" applyFill="1" applyBorder="1" applyAlignment="1" applyProtection="1">
      <alignment vertical="center"/>
      <protection/>
    </xf>
    <xf numFmtId="4" fontId="9" fillId="7" borderId="10" xfId="0" applyNumberFormat="1" applyFont="1" applyFill="1" applyBorder="1" applyAlignment="1" applyProtection="1">
      <alignment vertical="center"/>
      <protection/>
    </xf>
    <xf numFmtId="4" fontId="11" fillId="7" borderId="189" xfId="0" applyNumberFormat="1" applyFont="1" applyFill="1" applyBorder="1" applyAlignment="1" applyProtection="1">
      <alignment vertical="center"/>
      <protection/>
    </xf>
    <xf numFmtId="4" fontId="11" fillId="7" borderId="45" xfId="0" applyNumberFormat="1" applyFont="1" applyFill="1" applyBorder="1" applyAlignment="1" applyProtection="1">
      <alignment vertical="center"/>
      <protection/>
    </xf>
    <xf numFmtId="169" fontId="3" fillId="7" borderId="188" xfId="0" applyNumberFormat="1" applyFont="1" applyFill="1" applyBorder="1" applyAlignment="1" applyProtection="1">
      <alignment vertical="center"/>
      <protection/>
    </xf>
    <xf numFmtId="169" fontId="3" fillId="7" borderId="10" xfId="0" applyNumberFormat="1" applyFont="1" applyFill="1" applyBorder="1" applyAlignment="1" applyProtection="1">
      <alignment vertical="center"/>
      <protection/>
    </xf>
    <xf numFmtId="169" fontId="3" fillId="7" borderId="190" xfId="0" applyNumberFormat="1" applyFont="1" applyFill="1" applyBorder="1" applyAlignment="1" applyProtection="1">
      <alignment vertical="center"/>
      <protection/>
    </xf>
    <xf numFmtId="169" fontId="3" fillId="7" borderId="191" xfId="0" applyNumberFormat="1" applyFont="1" applyFill="1" applyBorder="1" applyAlignment="1" applyProtection="1">
      <alignment vertical="center"/>
      <protection/>
    </xf>
    <xf numFmtId="169" fontId="5" fillId="7" borderId="192" xfId="0" applyNumberFormat="1" applyFont="1" applyFill="1" applyBorder="1" applyAlignment="1" applyProtection="1">
      <alignment vertical="center"/>
      <protection/>
    </xf>
    <xf numFmtId="169" fontId="5" fillId="7" borderId="51" xfId="0" applyNumberFormat="1" applyFont="1" applyFill="1" applyBorder="1" applyAlignment="1" applyProtection="1">
      <alignment vertical="center"/>
      <protection/>
    </xf>
    <xf numFmtId="4" fontId="3" fillId="7" borderId="193" xfId="0" applyNumberFormat="1" applyFont="1" applyFill="1" applyBorder="1" applyAlignment="1" applyProtection="1">
      <alignment horizontal="center" vertical="center" wrapText="1"/>
      <protection/>
    </xf>
    <xf numFmtId="4" fontId="3" fillId="7" borderId="101" xfId="0" applyNumberFormat="1" applyFont="1" applyFill="1" applyBorder="1" applyAlignment="1" applyProtection="1">
      <alignment horizontal="center" vertical="center" wrapText="1"/>
      <protection/>
    </xf>
    <xf numFmtId="0" fontId="0" fillId="7" borderId="112" xfId="0" applyFont="1" applyFill="1" applyBorder="1" applyAlignment="1" applyProtection="1">
      <alignment/>
      <protection/>
    </xf>
    <xf numFmtId="167" fontId="67" fillId="0" borderId="194" xfId="0" applyNumberFormat="1" applyFont="1" applyBorder="1" applyAlignment="1" applyProtection="1">
      <alignment/>
      <protection/>
    </xf>
    <xf numFmtId="0" fontId="68" fillId="0" borderId="0" xfId="0" applyFont="1" applyAlignment="1" applyProtection="1">
      <alignment/>
      <protection/>
    </xf>
    <xf numFmtId="167" fontId="0" fillId="0" borderId="0" xfId="60" applyNumberFormat="1" applyFont="1" applyBorder="1" applyAlignment="1" applyProtection="1">
      <alignment/>
      <protection/>
    </xf>
    <xf numFmtId="167" fontId="67" fillId="0" borderId="0" xfId="0" applyNumberFormat="1" applyFont="1" applyBorder="1" applyAlignment="1" applyProtection="1">
      <alignment/>
      <protection/>
    </xf>
    <xf numFmtId="165" fontId="3" fillId="2" borderId="28" xfId="0" applyNumberFormat="1" applyFont="1" applyFill="1" applyBorder="1" applyAlignment="1" applyProtection="1">
      <alignment/>
      <protection/>
    </xf>
    <xf numFmtId="0" fontId="0" fillId="7" borderId="124" xfId="0" applyFont="1" applyFill="1" applyBorder="1" applyAlignment="1" applyProtection="1">
      <alignment/>
      <protection/>
    </xf>
    <xf numFmtId="0" fontId="0" fillId="0" borderId="195" xfId="0" applyFont="1" applyBorder="1" applyAlignment="1" applyProtection="1">
      <alignment/>
      <protection/>
    </xf>
    <xf numFmtId="0" fontId="3" fillId="2" borderId="69" xfId="0" applyNumberFormat="1" applyFont="1" applyFill="1" applyBorder="1" applyAlignment="1" applyProtection="1">
      <alignment horizontal="right" wrapText="1"/>
      <protection/>
    </xf>
    <xf numFmtId="165" fontId="3" fillId="2" borderId="69" xfId="0" applyNumberFormat="1" applyFont="1" applyFill="1" applyBorder="1" applyAlignment="1" applyProtection="1">
      <alignment/>
      <protection/>
    </xf>
    <xf numFmtId="0" fontId="3" fillId="7" borderId="196" xfId="0" applyNumberFormat="1" applyFont="1" applyFill="1" applyBorder="1" applyAlignment="1" applyProtection="1">
      <alignment horizontal="right" wrapText="1"/>
      <protection/>
    </xf>
    <xf numFmtId="165" fontId="3" fillId="7" borderId="196" xfId="0" applyNumberFormat="1" applyFont="1" applyFill="1" applyBorder="1" applyAlignment="1" applyProtection="1">
      <alignment/>
      <protection/>
    </xf>
    <xf numFmtId="0" fontId="0" fillId="0" borderId="197" xfId="0" applyFont="1" applyBorder="1" applyAlignment="1" applyProtection="1">
      <alignment/>
      <protection/>
    </xf>
    <xf numFmtId="0" fontId="0" fillId="0" borderId="168" xfId="0" applyFont="1" applyBorder="1" applyAlignment="1" applyProtection="1">
      <alignment/>
      <protection/>
    </xf>
    <xf numFmtId="0" fontId="0" fillId="0" borderId="63" xfId="0" applyFont="1" applyBorder="1" applyAlignment="1" applyProtection="1">
      <alignment/>
      <protection/>
    </xf>
    <xf numFmtId="0" fontId="0" fillId="0" borderId="198" xfId="0" applyFont="1" applyBorder="1" applyAlignment="1" applyProtection="1">
      <alignment/>
      <protection/>
    </xf>
    <xf numFmtId="0" fontId="15" fillId="0" borderId="25" xfId="0" applyFont="1" applyBorder="1" applyAlignment="1" applyProtection="1">
      <alignment/>
      <protection/>
    </xf>
    <xf numFmtId="0" fontId="15" fillId="0" borderId="199" xfId="0" applyFont="1" applyBorder="1" applyAlignment="1" applyProtection="1">
      <alignment/>
      <protection/>
    </xf>
    <xf numFmtId="0" fontId="69" fillId="2" borderId="62" xfId="0" applyNumberFormat="1" applyFont="1" applyFill="1" applyBorder="1" applyAlignment="1" applyProtection="1">
      <alignment horizontal="right" wrapText="1"/>
      <protection/>
    </xf>
    <xf numFmtId="165" fontId="69" fillId="2" borderId="62" xfId="0" applyNumberFormat="1" applyFont="1" applyFill="1" applyBorder="1" applyAlignment="1" applyProtection="1">
      <alignment/>
      <protection/>
    </xf>
    <xf numFmtId="0" fontId="9" fillId="35" borderId="21" xfId="0" applyFont="1" applyFill="1" applyBorder="1" applyAlignment="1" applyProtection="1" quotePrefix="1">
      <alignment horizontal="right" vertical="top"/>
      <protection/>
    </xf>
    <xf numFmtId="0" fontId="9" fillId="0" borderId="14" xfId="0" applyFont="1" applyBorder="1" applyAlignment="1" applyProtection="1">
      <alignment horizontal="left" vertical="top" wrapText="1"/>
      <protection/>
    </xf>
    <xf numFmtId="0" fontId="9" fillId="0" borderId="30" xfId="0" applyFont="1" applyBorder="1" applyAlignment="1" applyProtection="1">
      <alignment horizontal="left" vertical="top" wrapText="1"/>
      <protection/>
    </xf>
    <xf numFmtId="0" fontId="9" fillId="0" borderId="17" xfId="0" applyFont="1" applyBorder="1" applyAlignment="1" applyProtection="1">
      <alignment/>
      <protection/>
    </xf>
    <xf numFmtId="168" fontId="15" fillId="35" borderId="30" xfId="45" applyNumberFormat="1" applyFont="1" applyFill="1" applyBorder="1" applyAlignment="1">
      <alignment/>
    </xf>
    <xf numFmtId="0" fontId="9" fillId="0" borderId="30" xfId="0" applyFont="1" applyBorder="1" applyAlignment="1" applyProtection="1">
      <alignment vertical="top" wrapText="1"/>
      <protection/>
    </xf>
    <xf numFmtId="0" fontId="9" fillId="0" borderId="21" xfId="0" applyFont="1" applyBorder="1" applyAlignment="1" applyProtection="1">
      <alignment horizontal="right" vertical="top"/>
      <protection/>
    </xf>
    <xf numFmtId="0" fontId="0" fillId="0" borderId="21" xfId="0" applyFont="1" applyBorder="1" applyAlignment="1" applyProtection="1">
      <alignment vertical="top"/>
      <protection/>
    </xf>
    <xf numFmtId="0" fontId="0" fillId="0" borderId="20" xfId="0" applyFont="1" applyBorder="1" applyAlignment="1" applyProtection="1">
      <alignment vertical="top"/>
      <protection/>
    </xf>
    <xf numFmtId="168" fontId="15" fillId="35" borderId="96" xfId="45" applyNumberFormat="1" applyFont="1" applyFill="1" applyBorder="1" applyAlignment="1">
      <alignment/>
    </xf>
    <xf numFmtId="4" fontId="3" fillId="2" borderId="200" xfId="0" applyNumberFormat="1" applyFont="1" applyFill="1" applyBorder="1" applyAlignment="1" applyProtection="1">
      <alignment/>
      <protection/>
    </xf>
    <xf numFmtId="4" fontId="2" fillId="4" borderId="101" xfId="0" applyNumberFormat="1" applyFont="1" applyFill="1" applyBorder="1" applyAlignment="1" applyProtection="1">
      <alignment vertical="center"/>
      <protection/>
    </xf>
    <xf numFmtId="4" fontId="70" fillId="2" borderId="190" xfId="0" applyNumberFormat="1" applyFont="1" applyFill="1" applyBorder="1" applyAlignment="1" applyProtection="1">
      <alignment vertical="center"/>
      <protection hidden="1"/>
    </xf>
    <xf numFmtId="4" fontId="70" fillId="2" borderId="201" xfId="0" applyNumberFormat="1" applyFont="1" applyFill="1" applyBorder="1" applyAlignment="1" applyProtection="1">
      <alignment vertical="center"/>
      <protection hidden="1"/>
    </xf>
    <xf numFmtId="4" fontId="70" fillId="2" borderId="191" xfId="0" applyNumberFormat="1" applyFont="1" applyFill="1" applyBorder="1" applyAlignment="1" applyProtection="1">
      <alignment vertical="center"/>
      <protection hidden="1"/>
    </xf>
    <xf numFmtId="4" fontId="11" fillId="4" borderId="85" xfId="0" applyNumberFormat="1" applyFont="1" applyFill="1" applyBorder="1" applyAlignment="1" applyProtection="1">
      <alignment vertical="center"/>
      <protection/>
    </xf>
    <xf numFmtId="4" fontId="70" fillId="2" borderId="202" xfId="0" applyNumberFormat="1" applyFont="1" applyFill="1" applyBorder="1" applyAlignment="1" applyProtection="1">
      <alignment vertical="center"/>
      <protection hidden="1"/>
    </xf>
    <xf numFmtId="4" fontId="70" fillId="2" borderId="85" xfId="0" applyNumberFormat="1" applyFont="1" applyFill="1" applyBorder="1" applyAlignment="1" applyProtection="1">
      <alignment vertical="center"/>
      <protection hidden="1"/>
    </xf>
    <xf numFmtId="0" fontId="13" fillId="0" borderId="0" xfId="0" applyFont="1" applyAlignment="1" applyProtection="1">
      <alignment horizontal="left"/>
      <protection/>
    </xf>
    <xf numFmtId="0" fontId="10" fillId="0" borderId="0" xfId="0" applyFont="1" applyFill="1" applyAlignment="1">
      <alignment vertical="top"/>
    </xf>
    <xf numFmtId="4" fontId="3" fillId="4" borderId="40" xfId="0" applyNumberFormat="1" applyFont="1" applyFill="1" applyBorder="1" applyAlignment="1" applyProtection="1">
      <alignment vertical="center"/>
      <protection/>
    </xf>
    <xf numFmtId="4" fontId="3" fillId="4" borderId="163" xfId="0" applyNumberFormat="1" applyFont="1" applyFill="1" applyBorder="1" applyAlignment="1" applyProtection="1">
      <alignment vertical="center"/>
      <protection/>
    </xf>
    <xf numFmtId="16" fontId="9" fillId="0" borderId="53" xfId="0" applyNumberFormat="1" applyFont="1" applyBorder="1" applyAlignment="1" applyProtection="1">
      <alignment vertical="center"/>
      <protection/>
    </xf>
    <xf numFmtId="0" fontId="9" fillId="4" borderId="203" xfId="0" applyFont="1" applyFill="1" applyBorder="1" applyAlignment="1" applyProtection="1">
      <alignment vertical="center"/>
      <protection/>
    </xf>
    <xf numFmtId="169" fontId="3" fillId="4" borderId="15" xfId="0" applyNumberFormat="1" applyFont="1" applyFill="1" applyBorder="1" applyAlignment="1" applyProtection="1">
      <alignment vertical="center"/>
      <protection/>
    </xf>
    <xf numFmtId="0" fontId="10" fillId="0" borderId="203" xfId="0" applyFont="1" applyBorder="1" applyAlignment="1" applyProtection="1">
      <alignment vertical="top"/>
      <protection/>
    </xf>
    <xf numFmtId="0" fontId="9" fillId="2" borderId="0" xfId="0" applyFont="1" applyFill="1" applyBorder="1" applyAlignment="1" applyProtection="1">
      <alignment vertical="top"/>
      <protection/>
    </xf>
    <xf numFmtId="4" fontId="9" fillId="2" borderId="204" xfId="0" applyNumberFormat="1" applyFont="1" applyFill="1" applyBorder="1" applyAlignment="1" applyProtection="1">
      <alignment vertical="center"/>
      <protection/>
    </xf>
    <xf numFmtId="4" fontId="9" fillId="2" borderId="204" xfId="0" applyNumberFormat="1" applyFont="1" applyFill="1" applyBorder="1" applyAlignment="1" applyProtection="1">
      <alignment vertical="top"/>
      <protection/>
    </xf>
    <xf numFmtId="4" fontId="9" fillId="2" borderId="205" xfId="0" applyNumberFormat="1" applyFont="1" applyFill="1" applyBorder="1" applyAlignment="1" applyProtection="1">
      <alignment vertical="top"/>
      <protection/>
    </xf>
    <xf numFmtId="4" fontId="3" fillId="2" borderId="206" xfId="0" applyNumberFormat="1" applyFont="1" applyFill="1" applyBorder="1" applyAlignment="1" applyProtection="1">
      <alignment vertical="center"/>
      <protection/>
    </xf>
    <xf numFmtId="0" fontId="10" fillId="0" borderId="53" xfId="0" applyFont="1" applyBorder="1" applyAlignment="1" applyProtection="1">
      <alignment vertical="top"/>
      <protection/>
    </xf>
    <xf numFmtId="169" fontId="3" fillId="2" borderId="206" xfId="0" applyNumberFormat="1" applyFont="1" applyFill="1" applyBorder="1" applyAlignment="1" applyProtection="1">
      <alignment vertical="center"/>
      <protection/>
    </xf>
    <xf numFmtId="169" fontId="3" fillId="7" borderId="123" xfId="0" applyNumberFormat="1" applyFont="1" applyFill="1" applyBorder="1" applyAlignment="1" applyProtection="1">
      <alignment vertical="center"/>
      <protection/>
    </xf>
    <xf numFmtId="0" fontId="9" fillId="0" borderId="0" xfId="0" applyFont="1" applyFill="1" applyBorder="1" applyAlignment="1" applyProtection="1">
      <alignment vertical="top"/>
      <protection/>
    </xf>
    <xf numFmtId="4" fontId="9" fillId="7" borderId="123" xfId="0" applyNumberFormat="1" applyFont="1" applyFill="1" applyBorder="1" applyAlignment="1" applyProtection="1">
      <alignment vertical="center"/>
      <protection/>
    </xf>
    <xf numFmtId="4" fontId="9" fillId="7" borderId="201" xfId="0" applyNumberFormat="1" applyFont="1" applyFill="1" applyBorder="1" applyAlignment="1" applyProtection="1">
      <alignment vertical="center"/>
      <protection/>
    </xf>
    <xf numFmtId="4" fontId="3" fillId="0" borderId="56" xfId="0" applyNumberFormat="1" applyFont="1" applyBorder="1" applyAlignment="1" applyProtection="1">
      <alignment vertical="top"/>
      <protection/>
    </xf>
    <xf numFmtId="4" fontId="3" fillId="0" borderId="91" xfId="0" applyNumberFormat="1" applyFont="1" applyBorder="1" applyAlignment="1" applyProtection="1">
      <alignment vertical="top"/>
      <protection/>
    </xf>
    <xf numFmtId="0" fontId="9" fillId="0" borderId="203" xfId="0" applyFont="1" applyBorder="1" applyAlignment="1" applyProtection="1">
      <alignment vertical="top"/>
      <protection/>
    </xf>
    <xf numFmtId="0" fontId="9" fillId="0" borderId="65" xfId="0" applyFont="1" applyFill="1" applyBorder="1" applyAlignment="1" applyProtection="1">
      <alignment vertical="top"/>
      <protection/>
    </xf>
    <xf numFmtId="0" fontId="9" fillId="0" borderId="70" xfId="0" applyFont="1" applyFill="1" applyBorder="1" applyAlignment="1" applyProtection="1">
      <alignment vertical="top"/>
      <protection/>
    </xf>
    <xf numFmtId="4" fontId="9" fillId="0" borderId="56" xfId="0" applyNumberFormat="1" applyFont="1" applyFill="1" applyBorder="1" applyAlignment="1" applyProtection="1">
      <alignment vertical="top"/>
      <protection/>
    </xf>
    <xf numFmtId="4" fontId="9" fillId="0" borderId="56" xfId="0" applyNumberFormat="1" applyFont="1" applyBorder="1" applyAlignment="1" applyProtection="1">
      <alignment vertical="top"/>
      <protection/>
    </xf>
    <xf numFmtId="4" fontId="9" fillId="0" borderId="91" xfId="0" applyNumberFormat="1" applyFont="1" applyBorder="1" applyAlignment="1" applyProtection="1">
      <alignment vertical="top"/>
      <protection/>
    </xf>
    <xf numFmtId="0" fontId="9" fillId="0" borderId="54" xfId="0" applyFont="1" applyFill="1" applyBorder="1" applyAlignment="1" applyProtection="1">
      <alignment vertical="top"/>
      <protection/>
    </xf>
    <xf numFmtId="167" fontId="10" fillId="38" borderId="0" xfId="60" applyNumberFormat="1" applyFont="1" applyFill="1" applyBorder="1" applyAlignment="1" applyProtection="1">
      <alignment horizontal="right"/>
      <protection/>
    </xf>
    <xf numFmtId="167" fontId="67" fillId="38" borderId="0" xfId="0" applyNumberFormat="1" applyFont="1" applyFill="1" applyBorder="1" applyAlignment="1" applyProtection="1">
      <alignment/>
      <protection/>
    </xf>
    <xf numFmtId="0" fontId="0" fillId="0" borderId="28" xfId="0" applyBorder="1" applyAlignment="1">
      <alignment horizontal="center"/>
    </xf>
    <xf numFmtId="0" fontId="23" fillId="0" borderId="0" xfId="0" applyFont="1" applyAlignment="1">
      <alignment vertical="top"/>
    </xf>
    <xf numFmtId="2" fontId="0" fillId="0" borderId="0" xfId="0" applyNumberFormat="1" applyAlignment="1">
      <alignment horizontal="center"/>
    </xf>
    <xf numFmtId="0" fontId="23" fillId="13" borderId="28" xfId="0" applyFont="1" applyFill="1" applyBorder="1" applyAlignment="1">
      <alignment horizontal="center"/>
    </xf>
    <xf numFmtId="0" fontId="10" fillId="0" borderId="46" xfId="0" applyFont="1" applyBorder="1" applyAlignment="1" applyProtection="1">
      <alignment vertical="top"/>
      <protection/>
    </xf>
    <xf numFmtId="4" fontId="3" fillId="2" borderId="70" xfId="0" applyNumberFormat="1" applyFont="1" applyFill="1" applyBorder="1" applyAlignment="1" applyProtection="1">
      <alignment/>
      <protection/>
    </xf>
    <xf numFmtId="0" fontId="0" fillId="2" borderId="56" xfId="0" applyFont="1" applyFill="1" applyBorder="1" applyAlignment="1" applyProtection="1">
      <alignment/>
      <protection/>
    </xf>
    <xf numFmtId="1" fontId="3" fillId="2" borderId="207" xfId="0" applyNumberFormat="1" applyFont="1" applyFill="1" applyBorder="1" applyAlignment="1" applyProtection="1">
      <alignment/>
      <protection/>
    </xf>
    <xf numFmtId="1" fontId="3" fillId="2" borderId="208" xfId="0" applyNumberFormat="1" applyFont="1" applyFill="1" applyBorder="1" applyAlignment="1" applyProtection="1">
      <alignment/>
      <protection/>
    </xf>
    <xf numFmtId="10" fontId="4" fillId="2" borderId="127" xfId="0" applyNumberFormat="1" applyFont="1" applyFill="1" applyBorder="1" applyAlignment="1" applyProtection="1">
      <alignment/>
      <protection/>
    </xf>
    <xf numFmtId="4" fontId="3" fillId="2" borderId="91" xfId="0" applyNumberFormat="1" applyFont="1" applyFill="1" applyBorder="1" applyAlignment="1" applyProtection="1">
      <alignment/>
      <protection/>
    </xf>
    <xf numFmtId="10" fontId="4" fillId="36" borderId="209" xfId="0" applyNumberFormat="1" applyFont="1" applyFill="1" applyBorder="1" applyAlignment="1" applyProtection="1">
      <alignment/>
      <protection locked="0"/>
    </xf>
    <xf numFmtId="167" fontId="0" fillId="0" borderId="28" xfId="0" applyNumberFormat="1" applyFill="1" applyBorder="1" applyAlignment="1">
      <alignment horizontal="center"/>
    </xf>
    <xf numFmtId="4" fontId="4" fillId="2" borderId="175" xfId="0" applyNumberFormat="1" applyFont="1" applyFill="1" applyBorder="1" applyAlignment="1" applyProtection="1">
      <alignment/>
      <protection/>
    </xf>
    <xf numFmtId="1" fontId="4" fillId="36" borderId="210" xfId="0" applyNumberFormat="1" applyFont="1" applyFill="1" applyBorder="1" applyAlignment="1" applyProtection="1">
      <alignment/>
      <protection locked="0"/>
    </xf>
    <xf numFmtId="1" fontId="4" fillId="36" borderId="211" xfId="0" applyNumberFormat="1" applyFont="1" applyFill="1" applyBorder="1" applyAlignment="1" applyProtection="1">
      <alignment/>
      <protection locked="0"/>
    </xf>
    <xf numFmtId="1" fontId="4" fillId="36" borderId="212" xfId="0" applyNumberFormat="1" applyFont="1" applyFill="1" applyBorder="1" applyAlignment="1" applyProtection="1">
      <alignment/>
      <protection locked="0"/>
    </xf>
    <xf numFmtId="1" fontId="4" fillId="36" borderId="213" xfId="0" applyNumberFormat="1" applyFont="1" applyFill="1" applyBorder="1" applyAlignment="1" applyProtection="1">
      <alignment/>
      <protection locked="0"/>
    </xf>
    <xf numFmtId="167" fontId="0" fillId="0" borderId="0" xfId="0" applyNumberFormat="1" applyAlignment="1">
      <alignment/>
    </xf>
    <xf numFmtId="16" fontId="9" fillId="0" borderId="214" xfId="0" applyNumberFormat="1" applyFont="1" applyBorder="1" applyAlignment="1" applyProtection="1">
      <alignment vertical="center"/>
      <protection/>
    </xf>
    <xf numFmtId="0" fontId="0" fillId="0" borderId="215" xfId="0" applyBorder="1" applyAlignment="1">
      <alignment/>
    </xf>
    <xf numFmtId="0" fontId="0" fillId="0" borderId="216" xfId="0" applyBorder="1" applyAlignment="1">
      <alignment/>
    </xf>
    <xf numFmtId="16" fontId="9" fillId="0" borderId="46" xfId="0" applyNumberFormat="1" applyFont="1" applyBorder="1" applyAlignment="1" applyProtection="1">
      <alignment vertical="center"/>
      <protection/>
    </xf>
    <xf numFmtId="4" fontId="3" fillId="2" borderId="40" xfId="0" applyNumberFormat="1" applyFont="1" applyFill="1" applyBorder="1" applyAlignment="1" applyProtection="1">
      <alignment vertical="center"/>
      <protection/>
    </xf>
    <xf numFmtId="4" fontId="3" fillId="2" borderId="84" xfId="0" applyNumberFormat="1" applyFont="1" applyFill="1" applyBorder="1" applyAlignment="1" applyProtection="1">
      <alignment vertical="center"/>
      <protection/>
    </xf>
    <xf numFmtId="4" fontId="3" fillId="2" borderId="84" xfId="0" applyNumberFormat="1" applyFont="1" applyFill="1" applyBorder="1" applyAlignment="1" applyProtection="1">
      <alignment vertical="center"/>
      <protection/>
    </xf>
    <xf numFmtId="4" fontId="3" fillId="2" borderId="102" xfId="0" applyNumberFormat="1" applyFont="1" applyFill="1" applyBorder="1" applyAlignment="1" applyProtection="1">
      <alignment vertical="center"/>
      <protection/>
    </xf>
    <xf numFmtId="4" fontId="3" fillId="2" borderId="105" xfId="0" applyNumberFormat="1" applyFont="1" applyFill="1" applyBorder="1" applyAlignment="1" applyProtection="1">
      <alignment vertical="center"/>
      <protection/>
    </xf>
    <xf numFmtId="4" fontId="3" fillId="4" borderId="13" xfId="0" applyNumberFormat="1" applyFont="1" applyFill="1" applyBorder="1" applyAlignment="1" applyProtection="1" quotePrefix="1">
      <alignment horizontal="center" vertical="center"/>
      <protection/>
    </xf>
    <xf numFmtId="0" fontId="0" fillId="4" borderId="60" xfId="0" applyFont="1" applyFill="1" applyBorder="1" applyAlignment="1" applyProtection="1">
      <alignment vertical="center"/>
      <protection/>
    </xf>
    <xf numFmtId="16" fontId="10" fillId="4" borderId="125" xfId="0" applyNumberFormat="1" applyFont="1" applyFill="1" applyBorder="1" applyAlignment="1" applyProtection="1">
      <alignment vertical="center"/>
      <protection/>
    </xf>
    <xf numFmtId="0" fontId="0" fillId="4" borderId="217" xfId="0" applyFont="1" applyFill="1" applyBorder="1" applyAlignment="1" applyProtection="1">
      <alignment vertical="center"/>
      <protection/>
    </xf>
    <xf numFmtId="4" fontId="3" fillId="0" borderId="83" xfId="0" applyNumberFormat="1" applyFont="1" applyBorder="1" applyAlignment="1" applyProtection="1" quotePrefix="1">
      <alignment horizontal="center" vertical="center"/>
      <protection locked="0"/>
    </xf>
    <xf numFmtId="0" fontId="71" fillId="0" borderId="0" xfId="0" applyFont="1" applyAlignment="1">
      <alignment horizontal="center" vertical="center" textRotation="90"/>
    </xf>
    <xf numFmtId="0" fontId="18" fillId="0" borderId="218" xfId="0" applyFont="1" applyBorder="1" applyAlignment="1">
      <alignment horizontal="center"/>
    </xf>
    <xf numFmtId="0" fontId="18" fillId="0" borderId="93" xfId="0" applyFont="1" applyBorder="1" applyAlignment="1">
      <alignment horizontal="center"/>
    </xf>
    <xf numFmtId="0" fontId="71" fillId="0" borderId="125" xfId="0" applyFont="1" applyBorder="1" applyAlignment="1">
      <alignment horizontal="center"/>
    </xf>
    <xf numFmtId="0" fontId="71" fillId="0" borderId="16" xfId="0" applyFont="1" applyBorder="1" applyAlignment="1">
      <alignment horizontal="center"/>
    </xf>
    <xf numFmtId="0" fontId="71" fillId="0" borderId="88" xfId="0" applyFont="1" applyBorder="1" applyAlignment="1">
      <alignment horizontal="center"/>
    </xf>
    <xf numFmtId="0" fontId="71" fillId="0" borderId="79" xfId="0" applyFont="1" applyBorder="1" applyAlignment="1">
      <alignment horizontal="center"/>
    </xf>
    <xf numFmtId="0" fontId="18" fillId="0" borderId="219" xfId="0" applyFont="1" applyBorder="1" applyAlignment="1">
      <alignment horizontal="center"/>
    </xf>
    <xf numFmtId="0" fontId="18" fillId="0" borderId="220" xfId="0" applyFont="1" applyBorder="1" applyAlignment="1">
      <alignment horizontal="center"/>
    </xf>
    <xf numFmtId="4" fontId="3" fillId="0" borderId="12" xfId="0" applyNumberFormat="1" applyFont="1" applyBorder="1" applyAlignment="1" applyProtection="1" quotePrefix="1">
      <alignment horizontal="left" vertical="center" wrapText="1"/>
      <protection/>
    </xf>
    <xf numFmtId="4" fontId="3" fillId="0" borderId="12" xfId="0" applyNumberFormat="1" applyFont="1" applyBorder="1" applyAlignment="1" applyProtection="1" quotePrefix="1">
      <alignment horizontal="left" vertical="center"/>
      <protection/>
    </xf>
    <xf numFmtId="4" fontId="3" fillId="0" borderId="13" xfId="0" applyNumberFormat="1" applyFont="1" applyBorder="1" applyAlignment="1" applyProtection="1" quotePrefix="1">
      <alignment horizontal="left" vertical="center"/>
      <protection/>
    </xf>
    <xf numFmtId="4" fontId="3" fillId="0" borderId="82" xfId="0" applyNumberFormat="1" applyFont="1" applyBorder="1" applyAlignment="1" applyProtection="1" quotePrefix="1">
      <alignment horizontal="left" vertical="center"/>
      <protection/>
    </xf>
    <xf numFmtId="4" fontId="3" fillId="0" borderId="83" xfId="0" applyNumberFormat="1" applyFont="1" applyBorder="1" applyAlignment="1" applyProtection="1" quotePrefix="1">
      <alignment horizontal="left" vertical="center"/>
      <protection/>
    </xf>
    <xf numFmtId="4" fontId="3" fillId="0" borderId="13" xfId="0" applyNumberFormat="1" applyFont="1" applyBorder="1" applyAlignment="1" applyProtection="1" quotePrefix="1">
      <alignment horizontal="left" vertical="center" wrapText="1"/>
      <protection/>
    </xf>
    <xf numFmtId="4" fontId="5" fillId="4" borderId="26" xfId="0" applyNumberFormat="1" applyFont="1" applyFill="1" applyBorder="1" applyAlignment="1" applyProtection="1">
      <alignment horizontal="left" vertical="center" wrapText="1"/>
      <protection/>
    </xf>
    <xf numFmtId="4" fontId="5" fillId="4" borderId="167" xfId="0" applyNumberFormat="1" applyFont="1" applyFill="1" applyBorder="1" applyAlignment="1" applyProtection="1">
      <alignment horizontal="left" vertical="center" wrapText="1"/>
      <protection/>
    </xf>
    <xf numFmtId="4" fontId="5" fillId="4" borderId="165" xfId="0" applyNumberFormat="1" applyFont="1" applyFill="1" applyBorder="1" applyAlignment="1" applyProtection="1">
      <alignment horizontal="left" vertical="center"/>
      <protection/>
    </xf>
    <xf numFmtId="4" fontId="5" fillId="4" borderId="166" xfId="0" applyNumberFormat="1" applyFont="1" applyFill="1" applyBorder="1" applyAlignment="1" applyProtection="1">
      <alignment horizontal="left" vertical="center"/>
      <protection/>
    </xf>
    <xf numFmtId="4" fontId="5" fillId="4" borderId="165" xfId="0" applyNumberFormat="1" applyFont="1" applyFill="1" applyBorder="1" applyAlignment="1" applyProtection="1">
      <alignment horizontal="left" vertical="center" wrapText="1"/>
      <protection/>
    </xf>
    <xf numFmtId="4" fontId="5" fillId="4" borderId="166" xfId="0" applyNumberFormat="1" applyFont="1" applyFill="1" applyBorder="1" applyAlignment="1" applyProtection="1">
      <alignment horizontal="left" vertical="center" wrapText="1"/>
      <protection/>
    </xf>
    <xf numFmtId="4" fontId="3" fillId="0" borderId="221" xfId="0" applyNumberFormat="1" applyFont="1" applyBorder="1" applyAlignment="1" applyProtection="1" quotePrefix="1">
      <alignment horizontal="center" vertical="center"/>
      <protection locked="0"/>
    </xf>
    <xf numFmtId="4" fontId="3" fillId="0" borderId="83" xfId="0" applyNumberFormat="1" applyFont="1" applyBorder="1" applyAlignment="1" applyProtection="1" quotePrefix="1">
      <alignment horizontal="center" vertical="center"/>
      <protection locked="0"/>
    </xf>
    <xf numFmtId="4" fontId="3" fillId="4" borderId="188" xfId="0" applyNumberFormat="1" applyFont="1" applyFill="1" applyBorder="1" applyAlignment="1" applyProtection="1" quotePrefix="1">
      <alignment horizontal="center" vertical="center"/>
      <protection/>
    </xf>
    <xf numFmtId="4" fontId="3" fillId="4" borderId="13" xfId="0" applyNumberFormat="1" applyFont="1" applyFill="1" applyBorder="1" applyAlignment="1" applyProtection="1" quotePrefix="1">
      <alignment horizontal="center" vertical="center"/>
      <protection/>
    </xf>
    <xf numFmtId="4" fontId="4" fillId="2" borderId="21" xfId="0" applyNumberFormat="1" applyFont="1" applyFill="1" applyBorder="1" applyAlignment="1" applyProtection="1">
      <alignment horizontal="left"/>
      <protection/>
    </xf>
    <xf numFmtId="4" fontId="4" fillId="2" borderId="0" xfId="0" applyNumberFormat="1" applyFont="1" applyFill="1" applyBorder="1" applyAlignment="1" applyProtection="1">
      <alignment horizontal="left"/>
      <protection/>
    </xf>
    <xf numFmtId="4" fontId="4" fillId="2" borderId="222" xfId="0" applyNumberFormat="1" applyFont="1" applyFill="1" applyBorder="1" applyAlignment="1" applyProtection="1">
      <alignment horizontal="left"/>
      <protection/>
    </xf>
    <xf numFmtId="4" fontId="3" fillId="2" borderId="64" xfId="0" applyNumberFormat="1" applyFont="1" applyFill="1" applyBorder="1" applyAlignment="1" applyProtection="1">
      <alignment horizontal="left"/>
      <protection/>
    </xf>
    <xf numFmtId="4" fontId="3" fillId="2" borderId="12" xfId="0" applyNumberFormat="1" applyFont="1" applyFill="1" applyBorder="1" applyAlignment="1" applyProtection="1">
      <alignment horizontal="left"/>
      <protection/>
    </xf>
    <xf numFmtId="4" fontId="3" fillId="0" borderId="12"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left" vertical="center" wrapText="1"/>
      <protection/>
    </xf>
    <xf numFmtId="4" fontId="3" fillId="0" borderId="223" xfId="0" applyNumberFormat="1" applyFont="1" applyBorder="1" applyAlignment="1" applyProtection="1" quotePrefix="1">
      <alignment horizontal="left" vertical="center" wrapText="1"/>
      <protection/>
    </xf>
    <xf numFmtId="4" fontId="3" fillId="0" borderId="223" xfId="0" applyNumberFormat="1" applyFont="1" applyBorder="1" applyAlignment="1" applyProtection="1">
      <alignment horizontal="left" vertical="center" wrapText="1"/>
      <protection/>
    </xf>
    <xf numFmtId="4" fontId="3" fillId="0" borderId="224" xfId="0" applyNumberFormat="1" applyFont="1" applyBorder="1" applyAlignment="1" applyProtection="1">
      <alignment horizontal="left" vertical="center" wrapText="1"/>
      <protection/>
    </xf>
    <xf numFmtId="4" fontId="3" fillId="0" borderId="56" xfId="0" applyNumberFormat="1" applyFont="1" applyBorder="1" applyAlignment="1" applyProtection="1" quotePrefix="1">
      <alignment horizontal="left" vertical="center" wrapText="1"/>
      <protection/>
    </xf>
    <xf numFmtId="4" fontId="3" fillId="0" borderId="56" xfId="0" applyNumberFormat="1" applyFont="1" applyBorder="1" applyAlignment="1" applyProtection="1" quotePrefix="1">
      <alignment horizontal="left" vertical="center" wrapText="1"/>
      <protection/>
    </xf>
    <xf numFmtId="4" fontId="3" fillId="0" borderId="91" xfId="0" applyNumberFormat="1" applyFont="1" applyBorder="1" applyAlignment="1" applyProtection="1" quotePrefix="1">
      <alignment horizontal="left" vertical="center" wrapText="1"/>
      <protection/>
    </xf>
    <xf numFmtId="0" fontId="9" fillId="2" borderId="225" xfId="0" applyFont="1" applyFill="1" applyBorder="1" applyAlignment="1" applyProtection="1">
      <alignment horizontal="left"/>
      <protection/>
    </xf>
    <xf numFmtId="0" fontId="9" fillId="2" borderId="28" xfId="0" applyFont="1" applyFill="1" applyBorder="1" applyAlignment="1" applyProtection="1">
      <alignment horizontal="left"/>
      <protection/>
    </xf>
    <xf numFmtId="4" fontId="3" fillId="0" borderId="34" xfId="0" applyNumberFormat="1" applyFont="1" applyBorder="1" applyAlignment="1" applyProtection="1">
      <alignment horizontal="left" vertical="center" wrapText="1"/>
      <protection/>
    </xf>
    <xf numFmtId="4" fontId="3" fillId="0" borderId="38" xfId="0" applyNumberFormat="1" applyFont="1" applyBorder="1" applyAlignment="1" applyProtection="1">
      <alignment horizontal="left" vertical="center" wrapText="1"/>
      <protection/>
    </xf>
    <xf numFmtId="4" fontId="3" fillId="0" borderId="23" xfId="0" applyNumberFormat="1" applyFont="1" applyBorder="1" applyAlignment="1" applyProtection="1">
      <alignment horizontal="left" vertical="center" wrapText="1"/>
      <protection/>
    </xf>
    <xf numFmtId="4" fontId="3" fillId="0" borderId="39" xfId="0" applyNumberFormat="1" applyFont="1" applyBorder="1" applyAlignment="1" applyProtection="1">
      <alignment horizontal="left" vertical="center" wrapText="1"/>
      <protection/>
    </xf>
    <xf numFmtId="4" fontId="3" fillId="0" borderId="226" xfId="0" applyNumberFormat="1" applyFont="1" applyBorder="1" applyAlignment="1" applyProtection="1">
      <alignment horizontal="left" vertical="center" wrapText="1"/>
      <protection/>
    </xf>
    <xf numFmtId="4" fontId="3" fillId="0" borderId="227" xfId="0" applyNumberFormat="1" applyFont="1" applyBorder="1" applyAlignment="1" applyProtection="1">
      <alignment horizontal="left" vertical="center" wrapText="1"/>
      <protection/>
    </xf>
    <xf numFmtId="4" fontId="3" fillId="4" borderId="228" xfId="0" applyNumberFormat="1" applyFont="1" applyFill="1" applyBorder="1" applyAlignment="1" applyProtection="1">
      <alignment horizontal="left" vertical="center" wrapText="1"/>
      <protection/>
    </xf>
    <xf numFmtId="4" fontId="3" fillId="4" borderId="229" xfId="0" applyNumberFormat="1" applyFont="1" applyFill="1" applyBorder="1" applyAlignment="1" applyProtection="1">
      <alignment horizontal="left" vertical="center" wrapText="1"/>
      <protection/>
    </xf>
    <xf numFmtId="4" fontId="3" fillId="0" borderId="146" xfId="0" applyNumberFormat="1" applyFont="1" applyBorder="1" applyAlignment="1" applyProtection="1">
      <alignment horizontal="left" vertical="center" wrapText="1"/>
      <protection/>
    </xf>
    <xf numFmtId="4" fontId="3" fillId="0" borderId="230" xfId="0" applyNumberFormat="1" applyFont="1" applyBorder="1" applyAlignment="1" applyProtection="1">
      <alignment horizontal="left" vertical="center" wrapText="1"/>
      <protection/>
    </xf>
    <xf numFmtId="4" fontId="3" fillId="2" borderId="65" xfId="0" applyNumberFormat="1" applyFont="1" applyFill="1" applyBorder="1" applyAlignment="1" applyProtection="1">
      <alignment horizontal="left"/>
      <protection/>
    </xf>
    <xf numFmtId="4" fontId="3" fillId="2" borderId="54" xfId="0" applyNumberFormat="1" applyFont="1" applyFill="1" applyBorder="1" applyAlignment="1" applyProtection="1">
      <alignment horizontal="left"/>
      <protection/>
    </xf>
    <xf numFmtId="0" fontId="9" fillId="2" borderId="53"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9" fillId="2" borderId="231" xfId="0" applyFont="1" applyFill="1" applyBorder="1" applyAlignment="1" applyProtection="1">
      <alignment horizontal="left"/>
      <protection/>
    </xf>
    <xf numFmtId="0" fontId="9" fillId="2" borderId="219" xfId="0" applyFont="1" applyFill="1" applyBorder="1" applyAlignment="1" applyProtection="1">
      <alignment horizontal="left"/>
      <protection/>
    </xf>
    <xf numFmtId="0" fontId="9" fillId="2" borderId="232" xfId="0" applyFont="1" applyFill="1" applyBorder="1" applyAlignment="1" applyProtection="1">
      <alignment horizontal="left"/>
      <protection/>
    </xf>
    <xf numFmtId="4" fontId="3" fillId="2" borderId="204" xfId="0" applyNumberFormat="1" applyFont="1" applyFill="1" applyBorder="1" applyAlignment="1" applyProtection="1">
      <alignment horizontal="left"/>
      <protection/>
    </xf>
    <xf numFmtId="4" fontId="5" fillId="2" borderId="26" xfId="0" applyNumberFormat="1" applyFont="1" applyFill="1" applyBorder="1" applyAlignment="1" applyProtection="1">
      <alignment horizontal="left"/>
      <protection/>
    </xf>
    <xf numFmtId="4" fontId="5" fillId="2" borderId="167" xfId="0" applyNumberFormat="1" applyFont="1" applyFill="1" applyBorder="1" applyAlignment="1" applyProtection="1">
      <alignment horizontal="left"/>
      <protection/>
    </xf>
    <xf numFmtId="4" fontId="6" fillId="2" borderId="26" xfId="0" applyNumberFormat="1" applyFont="1" applyFill="1" applyBorder="1" applyAlignment="1" applyProtection="1">
      <alignment horizontal="left" vertical="center" wrapText="1"/>
      <protection/>
    </xf>
    <xf numFmtId="4" fontId="6" fillId="2" borderId="199" xfId="0" applyNumberFormat="1" applyFont="1" applyFill="1" applyBorder="1" applyAlignment="1" applyProtection="1">
      <alignment horizontal="left" vertical="center" wrapText="1"/>
      <protection/>
    </xf>
    <xf numFmtId="4" fontId="5" fillId="4" borderId="110" xfId="0" applyNumberFormat="1" applyFont="1" applyFill="1" applyBorder="1" applyAlignment="1" applyProtection="1">
      <alignment horizontal="left" vertical="center" wrapText="1"/>
      <protection/>
    </xf>
    <xf numFmtId="4" fontId="5" fillId="4" borderId="111" xfId="0" applyNumberFormat="1" applyFont="1" applyFill="1" applyBorder="1" applyAlignment="1" applyProtection="1">
      <alignment horizontal="left" vertical="center" wrapText="1"/>
      <protection/>
    </xf>
    <xf numFmtId="4" fontId="3" fillId="0" borderId="228" xfId="0" applyNumberFormat="1" applyFont="1" applyBorder="1" applyAlignment="1" applyProtection="1" quotePrefix="1">
      <alignment horizontal="left" vertical="center" wrapText="1"/>
      <protection/>
    </xf>
    <xf numFmtId="4" fontId="3" fillId="0" borderId="228" xfId="0" applyNumberFormat="1" applyFont="1" applyBorder="1" applyAlignment="1" applyProtection="1" quotePrefix="1">
      <alignment horizontal="left" vertical="center"/>
      <protection/>
    </xf>
    <xf numFmtId="4" fontId="3" fillId="0" borderId="229" xfId="0" applyNumberFormat="1" applyFont="1" applyBorder="1" applyAlignment="1" applyProtection="1" quotePrefix="1">
      <alignment horizontal="left" vertical="center"/>
      <protection/>
    </xf>
    <xf numFmtId="4" fontId="5" fillId="4" borderId="79" xfId="0" applyNumberFormat="1" applyFont="1" applyFill="1" applyBorder="1" applyAlignment="1" applyProtection="1">
      <alignment horizontal="left" vertical="center"/>
      <protection/>
    </xf>
    <xf numFmtId="4" fontId="5" fillId="4" borderId="233" xfId="0" applyNumberFormat="1" applyFont="1" applyFill="1" applyBorder="1" applyAlignment="1" applyProtection="1">
      <alignment horizontal="left" vertical="center"/>
      <protection/>
    </xf>
    <xf numFmtId="4" fontId="5" fillId="2" borderId="26" xfId="0" applyNumberFormat="1" applyFont="1" applyFill="1" applyBorder="1" applyAlignment="1" applyProtection="1">
      <alignment horizontal="left" vertical="center"/>
      <protection/>
    </xf>
    <xf numFmtId="4" fontId="5" fillId="2" borderId="167" xfId="0" applyNumberFormat="1" applyFont="1" applyFill="1" applyBorder="1" applyAlignment="1" applyProtection="1">
      <alignment horizontal="left" vertical="center"/>
      <protection/>
    </xf>
    <xf numFmtId="14" fontId="15" fillId="0" borderId="204" xfId="0" applyNumberFormat="1" applyFont="1" applyBorder="1" applyAlignment="1" applyProtection="1">
      <alignment horizontal="center" vertical="top" wrapText="1"/>
      <protection/>
    </xf>
    <xf numFmtId="4" fontId="3" fillId="0" borderId="12" xfId="0" applyNumberFormat="1"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4" fontId="3" fillId="0" borderId="12" xfId="0" applyNumberFormat="1" applyFont="1" applyFill="1" applyBorder="1" applyAlignment="1" applyProtection="1">
      <alignment horizontal="left" vertical="center" wrapText="1"/>
      <protection/>
    </xf>
    <xf numFmtId="4" fontId="3" fillId="0" borderId="13" xfId="0" applyNumberFormat="1" applyFont="1" applyFill="1" applyBorder="1" applyAlignment="1" applyProtection="1">
      <alignment horizontal="left" vertical="center" wrapText="1"/>
      <protection/>
    </xf>
    <xf numFmtId="4" fontId="2" fillId="2" borderId="234" xfId="0" applyNumberFormat="1" applyFont="1" applyFill="1" applyBorder="1" applyAlignment="1" applyProtection="1">
      <alignment horizontal="center" vertical="center" wrapText="1"/>
      <protection/>
    </xf>
    <xf numFmtId="0" fontId="18" fillId="2" borderId="235" xfId="0" applyFont="1" applyFill="1" applyBorder="1" applyAlignment="1" applyProtection="1">
      <alignment horizontal="center" vertical="center" wrapText="1"/>
      <protection/>
    </xf>
    <xf numFmtId="0" fontId="18" fillId="2" borderId="236" xfId="0" applyFont="1" applyFill="1" applyBorder="1" applyAlignment="1" applyProtection="1">
      <alignment horizontal="center" vertical="center"/>
      <protection/>
    </xf>
    <xf numFmtId="49" fontId="4" fillId="36" borderId="69" xfId="0" applyNumberFormat="1" applyFont="1" applyFill="1" applyBorder="1" applyAlignment="1" applyProtection="1">
      <alignment horizontal="left" wrapText="1"/>
      <protection locked="0"/>
    </xf>
    <xf numFmtId="49" fontId="4" fillId="36" borderId="34" xfId="0" applyNumberFormat="1" applyFont="1" applyFill="1" applyBorder="1" applyAlignment="1" applyProtection="1">
      <alignment horizontal="left" wrapText="1"/>
      <protection locked="0"/>
    </xf>
    <xf numFmtId="49" fontId="4" fillId="36" borderId="237" xfId="0" applyNumberFormat="1" applyFont="1" applyFill="1" applyBorder="1" applyAlignment="1" applyProtection="1">
      <alignment horizontal="left" wrapText="1"/>
      <protection locked="0"/>
    </xf>
    <xf numFmtId="4" fontId="3" fillId="0" borderId="238" xfId="0" applyNumberFormat="1" applyFont="1" applyBorder="1" applyAlignment="1" applyProtection="1" quotePrefix="1">
      <alignment horizontal="left" vertical="center" wrapText="1"/>
      <protection/>
    </xf>
    <xf numFmtId="4" fontId="3" fillId="0" borderId="238" xfId="0" applyNumberFormat="1" applyFont="1" applyBorder="1" applyAlignment="1" applyProtection="1">
      <alignment horizontal="left" vertical="center" wrapText="1"/>
      <protection/>
    </xf>
    <xf numFmtId="4" fontId="3" fillId="0" borderId="239" xfId="0" applyNumberFormat="1" applyFont="1" applyBorder="1" applyAlignment="1" applyProtection="1">
      <alignment horizontal="left" vertical="center" wrapText="1"/>
      <protection/>
    </xf>
    <xf numFmtId="4" fontId="3" fillId="0" borderId="240" xfId="0" applyNumberFormat="1" applyFont="1" applyBorder="1" applyAlignment="1" applyProtection="1" quotePrefix="1">
      <alignment horizontal="left" vertical="center" wrapText="1"/>
      <protection/>
    </xf>
    <xf numFmtId="4" fontId="3" fillId="0" borderId="240" xfId="0" applyNumberFormat="1" applyFont="1" applyBorder="1" applyAlignment="1" applyProtection="1">
      <alignment horizontal="left" vertical="center" wrapText="1"/>
      <protection/>
    </xf>
    <xf numFmtId="4" fontId="3" fillId="0" borderId="241" xfId="0" applyNumberFormat="1" applyFont="1" applyBorder="1" applyAlignment="1" applyProtection="1">
      <alignment horizontal="left" vertical="center" wrapText="1"/>
      <protection/>
    </xf>
    <xf numFmtId="4" fontId="3" fillId="37" borderId="64" xfId="0" applyNumberFormat="1" applyFont="1" applyFill="1" applyBorder="1" applyAlignment="1" applyProtection="1">
      <alignment horizontal="left"/>
      <protection/>
    </xf>
    <xf numFmtId="4" fontId="3" fillId="37" borderId="12" xfId="0" applyNumberFormat="1" applyFont="1" applyFill="1" applyBorder="1" applyAlignment="1" applyProtection="1">
      <alignment horizontal="left"/>
      <protection/>
    </xf>
    <xf numFmtId="4" fontId="4" fillId="2" borderId="20" xfId="0" applyNumberFormat="1" applyFont="1" applyFill="1" applyBorder="1" applyAlignment="1" applyProtection="1">
      <alignment horizontal="left"/>
      <protection/>
    </xf>
    <xf numFmtId="4" fontId="4" fillId="2" borderId="14" xfId="0" applyNumberFormat="1" applyFont="1" applyFill="1" applyBorder="1" applyAlignment="1" applyProtection="1">
      <alignment horizontal="left"/>
      <protection/>
    </xf>
    <xf numFmtId="4" fontId="4" fillId="2" borderId="242" xfId="0" applyNumberFormat="1" applyFont="1" applyFill="1" applyBorder="1" applyAlignment="1" applyProtection="1">
      <alignment horizontal="left"/>
      <protection/>
    </xf>
    <xf numFmtId="4" fontId="3" fillId="2" borderId="53" xfId="0" applyNumberFormat="1" applyFont="1" applyFill="1" applyBorder="1" applyAlignment="1" applyProtection="1">
      <alignment horizontal="left"/>
      <protection/>
    </xf>
    <xf numFmtId="4" fontId="3" fillId="2" borderId="0" xfId="0" applyNumberFormat="1" applyFont="1" applyFill="1" applyBorder="1" applyAlignment="1" applyProtection="1">
      <alignment horizontal="left"/>
      <protection/>
    </xf>
    <xf numFmtId="4" fontId="3" fillId="2" borderId="17" xfId="0" applyNumberFormat="1" applyFont="1" applyFill="1" applyBorder="1" applyAlignment="1" applyProtection="1">
      <alignment horizontal="left"/>
      <protection/>
    </xf>
    <xf numFmtId="4" fontId="3" fillId="0" borderId="58" xfId="0" applyNumberFormat="1" applyFont="1" applyBorder="1" applyAlignment="1" applyProtection="1">
      <alignment horizontal="left" vertical="center" wrapText="1"/>
      <protection/>
    </xf>
    <xf numFmtId="4" fontId="3" fillId="0" borderId="61" xfId="0" applyNumberFormat="1" applyFont="1" applyBorder="1" applyAlignment="1" applyProtection="1">
      <alignment horizontal="left" vertical="center" wrapText="1"/>
      <protection/>
    </xf>
    <xf numFmtId="4" fontId="5" fillId="2" borderId="48" xfId="0" applyNumberFormat="1" applyFont="1" applyFill="1" applyBorder="1" applyAlignment="1" applyProtection="1">
      <alignment horizontal="left" vertical="center" wrapText="1"/>
      <protection/>
    </xf>
    <xf numFmtId="4" fontId="5" fillId="2" borderId="49" xfId="0" applyNumberFormat="1" applyFont="1" applyFill="1" applyBorder="1" applyAlignment="1" applyProtection="1">
      <alignment horizontal="left" vertical="center" wrapText="1"/>
      <protection/>
    </xf>
    <xf numFmtId="49" fontId="4" fillId="36" borderId="32" xfId="0" applyNumberFormat="1" applyFont="1" applyFill="1" applyBorder="1" applyAlignment="1" applyProtection="1">
      <alignment horizontal="left" wrapText="1"/>
      <protection locked="0"/>
    </xf>
    <xf numFmtId="49" fontId="4" fillId="36" borderId="23" xfId="0" applyNumberFormat="1" applyFont="1" applyFill="1" applyBorder="1" applyAlignment="1" applyProtection="1">
      <alignment horizontal="left" wrapText="1"/>
      <protection locked="0"/>
    </xf>
    <xf numFmtId="49" fontId="4" fillId="36" borderId="67" xfId="0" applyNumberFormat="1" applyFont="1" applyFill="1" applyBorder="1" applyAlignment="1" applyProtection="1">
      <alignment horizontal="left" wrapText="1"/>
      <protection locked="0"/>
    </xf>
    <xf numFmtId="4" fontId="3" fillId="4" borderId="12" xfId="0" applyNumberFormat="1" applyFont="1" applyFill="1" applyBorder="1" applyAlignment="1" applyProtection="1">
      <alignment horizontal="left" vertical="center"/>
      <protection/>
    </xf>
    <xf numFmtId="4" fontId="3" fillId="4" borderId="13" xfId="0" applyNumberFormat="1" applyFont="1" applyFill="1" applyBorder="1" applyAlignment="1" applyProtection="1">
      <alignment horizontal="left" vertical="center"/>
      <protection/>
    </xf>
    <xf numFmtId="0" fontId="9" fillId="2" borderId="142" xfId="0" applyFont="1" applyFill="1" applyBorder="1" applyAlignment="1" applyProtection="1">
      <alignment horizontal="left"/>
      <protection/>
    </xf>
    <xf numFmtId="0" fontId="9" fillId="2" borderId="80" xfId="0" applyFont="1" applyFill="1" applyBorder="1" applyAlignment="1" applyProtection="1">
      <alignment horizontal="left"/>
      <protection/>
    </xf>
    <xf numFmtId="0" fontId="9" fillId="13" borderId="53" xfId="0" applyFont="1" applyFill="1" applyBorder="1" applyAlignment="1" applyProtection="1">
      <alignment horizontal="center" vertical="center"/>
      <protection/>
    </xf>
    <xf numFmtId="0" fontId="9" fillId="13" borderId="0" xfId="0" applyFont="1" applyFill="1" applyAlignment="1" applyProtection="1">
      <alignment horizontal="center" vertical="center"/>
      <protection/>
    </xf>
    <xf numFmtId="4" fontId="5" fillId="2" borderId="243" xfId="0" applyNumberFormat="1" applyFont="1" applyFill="1" applyBorder="1" applyAlignment="1" applyProtection="1">
      <alignment horizontal="center" vertical="top"/>
      <protection/>
    </xf>
    <xf numFmtId="4" fontId="5" fillId="2" borderId="244" xfId="0" applyNumberFormat="1" applyFont="1" applyFill="1" applyBorder="1" applyAlignment="1" applyProtection="1">
      <alignment horizontal="center" vertical="top"/>
      <protection/>
    </xf>
    <xf numFmtId="4" fontId="3" fillId="0" borderId="54" xfId="0" applyNumberFormat="1" applyFont="1" applyBorder="1" applyAlignment="1" applyProtection="1">
      <alignment horizontal="left" vertical="center"/>
      <protection/>
    </xf>
    <xf numFmtId="4" fontId="3" fillId="0" borderId="55" xfId="0" applyNumberFormat="1" applyFont="1" applyBorder="1" applyAlignment="1" applyProtection="1">
      <alignment horizontal="left" vertical="center"/>
      <protection/>
    </xf>
    <xf numFmtId="4" fontId="6" fillId="2" borderId="98" xfId="0" applyNumberFormat="1" applyFont="1" applyFill="1" applyBorder="1" applyAlignment="1" applyProtection="1">
      <alignment horizontal="left" vertical="center"/>
      <protection/>
    </xf>
    <xf numFmtId="4" fontId="6" fillId="2" borderId="235" xfId="0" applyNumberFormat="1" applyFont="1" applyFill="1" applyBorder="1" applyAlignment="1" applyProtection="1">
      <alignment horizontal="left" vertical="center"/>
      <protection/>
    </xf>
    <xf numFmtId="4" fontId="6" fillId="2" borderId="236" xfId="0" applyNumberFormat="1" applyFont="1" applyFill="1" applyBorder="1" applyAlignment="1" applyProtection="1">
      <alignment horizontal="left" vertical="center"/>
      <protection/>
    </xf>
    <xf numFmtId="1" fontId="13" fillId="0" borderId="65" xfId="0" applyNumberFormat="1" applyFont="1" applyBorder="1" applyAlignment="1" applyProtection="1">
      <alignment horizontal="center"/>
      <protection/>
    </xf>
    <xf numFmtId="0" fontId="0" fillId="0" borderId="54" xfId="0" applyBorder="1" applyAlignment="1" applyProtection="1">
      <alignment horizontal="center"/>
      <protection/>
    </xf>
    <xf numFmtId="0" fontId="0" fillId="0" borderId="55" xfId="0" applyBorder="1" applyAlignment="1" applyProtection="1">
      <alignment horizontal="center"/>
      <protection/>
    </xf>
    <xf numFmtId="4" fontId="3" fillId="0" borderId="12" xfId="0" applyNumberFormat="1" applyFont="1" applyBorder="1" applyAlignment="1" applyProtection="1" quotePrefix="1">
      <alignment horizontal="left" vertical="center" wrapText="1"/>
      <protection/>
    </xf>
    <xf numFmtId="4" fontId="3" fillId="0" borderId="13" xfId="0" applyNumberFormat="1" applyFont="1" applyBorder="1" applyAlignment="1" applyProtection="1" quotePrefix="1">
      <alignment horizontal="left" vertical="center" wrapText="1"/>
      <protection/>
    </xf>
    <xf numFmtId="4" fontId="2" fillId="4" borderId="58" xfId="0" applyNumberFormat="1" applyFont="1" applyFill="1" applyBorder="1" applyAlignment="1" applyProtection="1">
      <alignment horizontal="left" vertical="top"/>
      <protection/>
    </xf>
    <xf numFmtId="4" fontId="2" fillId="4" borderId="179" xfId="0" applyNumberFormat="1" applyFont="1" applyFill="1" applyBorder="1" applyAlignment="1" applyProtection="1">
      <alignment horizontal="left" vertical="top"/>
      <protection/>
    </xf>
    <xf numFmtId="4" fontId="3" fillId="0" borderId="54" xfId="0" applyNumberFormat="1" applyFont="1" applyFill="1" applyBorder="1" applyAlignment="1" applyProtection="1">
      <alignment horizontal="left" vertical="center" wrapText="1"/>
      <protection/>
    </xf>
    <xf numFmtId="4" fontId="3" fillId="0" borderId="55" xfId="0" applyNumberFormat="1" applyFont="1" applyFill="1" applyBorder="1" applyAlignment="1" applyProtection="1">
      <alignment horizontal="left" vertical="center" wrapText="1"/>
      <protection/>
    </xf>
    <xf numFmtId="4" fontId="2" fillId="4" borderId="48" xfId="0" applyNumberFormat="1" applyFont="1" applyFill="1" applyBorder="1" applyAlignment="1" applyProtection="1">
      <alignment horizontal="left" vertical="center"/>
      <protection/>
    </xf>
    <xf numFmtId="4" fontId="3" fillId="0" borderId="12" xfId="0" applyNumberFormat="1" applyFont="1" applyBorder="1" applyAlignment="1" applyProtection="1">
      <alignment horizontal="left" vertical="center"/>
      <protection/>
    </xf>
    <xf numFmtId="4" fontId="3" fillId="0" borderId="13" xfId="0" applyNumberFormat="1" applyFont="1" applyBorder="1" applyAlignment="1" applyProtection="1">
      <alignment horizontal="left" vertical="center"/>
      <protection/>
    </xf>
    <xf numFmtId="4" fontId="2" fillId="4" borderId="58" xfId="0" applyNumberFormat="1" applyFont="1" applyFill="1" applyBorder="1" applyAlignment="1" applyProtection="1">
      <alignment horizontal="left" vertical="center" wrapText="1"/>
      <protection/>
    </xf>
    <xf numFmtId="4" fontId="2" fillId="4" borderId="61" xfId="0" applyNumberFormat="1" applyFont="1" applyFill="1" applyBorder="1" applyAlignment="1" applyProtection="1">
      <alignment horizontal="left" vertical="center" wrapText="1"/>
      <protection/>
    </xf>
    <xf numFmtId="4" fontId="3" fillId="2" borderId="34" xfId="0" applyNumberFormat="1" applyFont="1" applyFill="1" applyBorder="1" applyAlignment="1" applyProtection="1">
      <alignment horizontal="left" vertical="center"/>
      <protection/>
    </xf>
    <xf numFmtId="4" fontId="3" fillId="2" borderId="38" xfId="0" applyNumberFormat="1" applyFont="1" applyFill="1" applyBorder="1" applyAlignment="1" applyProtection="1">
      <alignment horizontal="left" vertical="center"/>
      <protection/>
    </xf>
    <xf numFmtId="4" fontId="5" fillId="2" borderId="26" xfId="0" applyNumberFormat="1" applyFont="1" applyFill="1" applyBorder="1" applyAlignment="1" applyProtection="1">
      <alignment horizontal="left" vertical="center" wrapText="1"/>
      <protection/>
    </xf>
    <xf numFmtId="4" fontId="5" fillId="2" borderId="167" xfId="0" applyNumberFormat="1" applyFont="1" applyFill="1" applyBorder="1" applyAlignment="1" applyProtection="1">
      <alignment horizontal="left" vertical="center" wrapText="1"/>
      <protection/>
    </xf>
    <xf numFmtId="4" fontId="3" fillId="2" borderId="110" xfId="0" applyNumberFormat="1" applyFont="1" applyFill="1" applyBorder="1" applyAlignment="1" applyProtection="1">
      <alignment horizontal="left" vertical="center" wrapText="1"/>
      <protection/>
    </xf>
    <xf numFmtId="4" fontId="3" fillId="2" borderId="111" xfId="0" applyNumberFormat="1" applyFont="1" applyFill="1" applyBorder="1" applyAlignment="1" applyProtection="1">
      <alignment horizontal="left" vertical="center" wrapText="1"/>
      <protection/>
    </xf>
    <xf numFmtId="4" fontId="3" fillId="2" borderId="34" xfId="0" applyNumberFormat="1" applyFont="1" applyFill="1" applyBorder="1" applyAlignment="1" applyProtection="1">
      <alignment horizontal="left" vertical="center" wrapText="1"/>
      <protection/>
    </xf>
    <xf numFmtId="4" fontId="3" fillId="2" borderId="38" xfId="0" applyNumberFormat="1" applyFont="1" applyFill="1" applyBorder="1" applyAlignment="1" applyProtection="1">
      <alignment horizontal="left" vertical="center" wrapText="1"/>
      <protection/>
    </xf>
    <xf numFmtId="4" fontId="2" fillId="0" borderId="23" xfId="0" applyNumberFormat="1" applyFont="1" applyBorder="1" applyAlignment="1" applyProtection="1" quotePrefix="1">
      <alignment horizontal="center" textRotation="90"/>
      <protection/>
    </xf>
    <xf numFmtId="4" fontId="2" fillId="0" borderId="0" xfId="0" applyNumberFormat="1" applyFont="1" applyBorder="1" applyAlignment="1" applyProtection="1" quotePrefix="1">
      <alignment horizontal="center" textRotation="90"/>
      <protection/>
    </xf>
    <xf numFmtId="4" fontId="2" fillId="0" borderId="79" xfId="0" applyNumberFormat="1" applyFont="1" applyBorder="1" applyAlignment="1" applyProtection="1" quotePrefix="1">
      <alignment horizontal="center" textRotation="90"/>
      <protection/>
    </xf>
    <xf numFmtId="4" fontId="6" fillId="2" borderId="25" xfId="0" applyNumberFormat="1" applyFont="1" applyFill="1" applyBorder="1" applyAlignment="1" applyProtection="1">
      <alignment horizontal="left" vertical="center" wrapText="1"/>
      <protection/>
    </xf>
    <xf numFmtId="4" fontId="5" fillId="4" borderId="79" xfId="0" applyNumberFormat="1" applyFont="1" applyFill="1" applyBorder="1" applyAlignment="1" applyProtection="1">
      <alignment horizontal="left"/>
      <protection/>
    </xf>
    <xf numFmtId="4" fontId="5" fillId="4" borderId="233" xfId="0" applyNumberFormat="1" applyFont="1" applyFill="1" applyBorder="1" applyAlignment="1" applyProtection="1">
      <alignment horizontal="left"/>
      <protection/>
    </xf>
    <xf numFmtId="4" fontId="6" fillId="2" borderId="48" xfId="0" applyNumberFormat="1" applyFont="1" applyFill="1" applyBorder="1" applyAlignment="1" applyProtection="1">
      <alignment horizontal="left" vertical="center"/>
      <protection/>
    </xf>
    <xf numFmtId="4" fontId="6" fillId="2" borderId="245" xfId="0" applyNumberFormat="1" applyFont="1" applyFill="1" applyBorder="1" applyAlignment="1" applyProtection="1">
      <alignment horizontal="left" vertical="center"/>
      <protection/>
    </xf>
    <xf numFmtId="4" fontId="5" fillId="2" borderId="26" xfId="0" applyNumberFormat="1" applyFont="1" applyFill="1" applyBorder="1" applyAlignment="1" applyProtection="1">
      <alignment horizontal="left" wrapText="1"/>
      <protection/>
    </xf>
    <xf numFmtId="4" fontId="5" fillId="2" borderId="167" xfId="0" applyNumberFormat="1" applyFont="1" applyFill="1" applyBorder="1" applyAlignment="1" applyProtection="1">
      <alignment horizontal="left" wrapText="1"/>
      <protection/>
    </xf>
    <xf numFmtId="4" fontId="5" fillId="2" borderId="246" xfId="0" applyNumberFormat="1" applyFont="1" applyFill="1" applyBorder="1" applyAlignment="1" applyProtection="1">
      <alignment horizontal="left" vertical="center" wrapText="1"/>
      <protection/>
    </xf>
    <xf numFmtId="4" fontId="5" fillId="2" borderId="247" xfId="0" applyNumberFormat="1" applyFont="1" applyFill="1" applyBorder="1" applyAlignment="1" applyProtection="1">
      <alignment horizontal="left" vertical="center" wrapText="1"/>
      <protection/>
    </xf>
    <xf numFmtId="4" fontId="2" fillId="4" borderId="98" xfId="0" applyNumberFormat="1" applyFont="1" applyFill="1" applyBorder="1" applyAlignment="1" applyProtection="1">
      <alignment horizontal="left" vertical="center"/>
      <protection/>
    </xf>
    <xf numFmtId="4" fontId="2" fillId="4" borderId="99" xfId="0" applyNumberFormat="1" applyFont="1" applyFill="1" applyBorder="1" applyAlignment="1" applyProtection="1">
      <alignment horizontal="left" vertical="center"/>
      <protection/>
    </xf>
    <xf numFmtId="4" fontId="3" fillId="2" borderId="188" xfId="0" applyNumberFormat="1" applyFont="1" applyFill="1" applyBorder="1" applyAlignment="1" applyProtection="1">
      <alignment horizontal="center" vertical="center"/>
      <protection/>
    </xf>
    <xf numFmtId="4" fontId="3" fillId="2" borderId="12" xfId="0" applyNumberFormat="1" applyFont="1" applyFill="1" applyBorder="1" applyAlignment="1" applyProtection="1">
      <alignment horizontal="center" vertical="center"/>
      <protection/>
    </xf>
    <xf numFmtId="4" fontId="3" fillId="2" borderId="198" xfId="0" applyNumberFormat="1" applyFont="1" applyFill="1" applyBorder="1" applyAlignment="1" applyProtection="1">
      <alignment horizontal="center" vertical="center"/>
      <protection/>
    </xf>
    <xf numFmtId="4" fontId="5" fillId="4" borderId="26" xfId="0" applyNumberFormat="1" applyFont="1" applyFill="1" applyBorder="1" applyAlignment="1" applyProtection="1">
      <alignment horizontal="left" vertical="center"/>
      <protection/>
    </xf>
    <xf numFmtId="4" fontId="5" fillId="4" borderId="167" xfId="0" applyNumberFormat="1" applyFont="1" applyFill="1" applyBorder="1" applyAlignment="1" applyProtection="1">
      <alignment horizontal="left" vertical="center"/>
      <protection/>
    </xf>
    <xf numFmtId="0" fontId="11" fillId="7" borderId="234" xfId="0" applyFont="1" applyFill="1" applyBorder="1" applyAlignment="1" applyProtection="1">
      <alignment horizontal="center" vertical="center" textRotation="90"/>
      <protection/>
    </xf>
    <xf numFmtId="0" fontId="11" fillId="7" borderId="236" xfId="0" applyFont="1" applyFill="1" applyBorder="1" applyAlignment="1" applyProtection="1">
      <alignment horizontal="center" vertical="center" textRotation="90"/>
      <protection/>
    </xf>
    <xf numFmtId="0" fontId="11" fillId="7" borderId="53" xfId="0" applyFont="1" applyFill="1" applyBorder="1" applyAlignment="1" applyProtection="1">
      <alignment horizontal="center" vertical="center" textRotation="90"/>
      <protection/>
    </xf>
    <xf numFmtId="0" fontId="11" fillId="7" borderId="112" xfId="0" applyFont="1" applyFill="1" applyBorder="1" applyAlignment="1" applyProtection="1">
      <alignment horizontal="center" vertical="center" textRotation="90"/>
      <protection/>
    </xf>
    <xf numFmtId="0" fontId="9" fillId="2" borderId="28" xfId="0" applyFont="1" applyFill="1" applyBorder="1" applyAlignment="1">
      <alignment horizontal="left"/>
    </xf>
    <xf numFmtId="0" fontId="9" fillId="2" borderId="81" xfId="0" applyFont="1" applyFill="1" applyBorder="1" applyAlignment="1">
      <alignment horizontal="left"/>
    </xf>
    <xf numFmtId="0" fontId="9" fillId="2" borderId="107" xfId="0" applyFont="1" applyFill="1" applyBorder="1" applyAlignment="1">
      <alignment horizontal="left"/>
    </xf>
    <xf numFmtId="0" fontId="9" fillId="2" borderId="138" xfId="0" applyFont="1" applyFill="1" applyBorder="1" applyAlignment="1">
      <alignment horizontal="left"/>
    </xf>
    <xf numFmtId="0" fontId="9" fillId="2" borderId="59" xfId="0" applyFont="1" applyFill="1" applyBorder="1" applyAlignment="1">
      <alignment horizontal="left"/>
    </xf>
    <xf numFmtId="0" fontId="9" fillId="2" borderId="34" xfId="0" applyFont="1" applyFill="1" applyBorder="1" applyAlignment="1">
      <alignment horizontal="left"/>
    </xf>
    <xf numFmtId="0" fontId="9" fillId="2" borderId="62" xfId="0" applyFont="1" applyFill="1" applyBorder="1" applyAlignment="1">
      <alignment horizontal="left"/>
    </xf>
    <xf numFmtId="0" fontId="9" fillId="2" borderId="33" xfId="0" applyFont="1" applyFill="1" applyBorder="1" applyAlignment="1">
      <alignment horizontal="left"/>
    </xf>
    <xf numFmtId="4" fontId="4" fillId="2" borderId="248" xfId="0" applyNumberFormat="1" applyFont="1" applyFill="1" applyBorder="1" applyAlignment="1" applyProtection="1">
      <alignment horizontal="center"/>
      <protection/>
    </xf>
    <xf numFmtId="4" fontId="4" fillId="2" borderId="54" xfId="0" applyNumberFormat="1" applyFont="1" applyFill="1" applyBorder="1" applyAlignment="1" applyProtection="1">
      <alignment horizontal="center"/>
      <protection/>
    </xf>
    <xf numFmtId="4" fontId="4" fillId="2" borderId="249" xfId="0" applyNumberFormat="1" applyFont="1" applyFill="1" applyBorder="1" applyAlignment="1" applyProtection="1">
      <alignment horizontal="center"/>
      <protection/>
    </xf>
    <xf numFmtId="0" fontId="16" fillId="0" borderId="204" xfId="0" applyFont="1" applyBorder="1" applyAlignment="1" applyProtection="1">
      <alignment horizontal="center" vertical="top" wrapText="1"/>
      <protection/>
    </xf>
    <xf numFmtId="4" fontId="2" fillId="2" borderId="234" xfId="0" applyNumberFormat="1" applyFont="1" applyFill="1" applyBorder="1" applyAlignment="1" applyProtection="1">
      <alignment horizontal="center" wrapText="1"/>
      <protection/>
    </xf>
    <xf numFmtId="0" fontId="0" fillId="2" borderId="235" xfId="0" applyFill="1" applyBorder="1" applyAlignment="1" applyProtection="1">
      <alignment horizontal="center" wrapText="1"/>
      <protection/>
    </xf>
    <xf numFmtId="0" fontId="0" fillId="2" borderId="235" xfId="0" applyFill="1" applyBorder="1" applyAlignment="1" applyProtection="1">
      <alignment horizontal="center"/>
      <protection/>
    </xf>
    <xf numFmtId="0" fontId="0" fillId="2" borderId="236" xfId="0" applyFill="1" applyBorder="1" applyAlignment="1" applyProtection="1">
      <alignment horizontal="center"/>
      <protection/>
    </xf>
    <xf numFmtId="4" fontId="4" fillId="2" borderId="69" xfId="0" applyNumberFormat="1" applyFont="1" applyFill="1" applyBorder="1" applyAlignment="1" applyProtection="1">
      <alignment horizontal="left"/>
      <protection/>
    </xf>
    <xf numFmtId="4" fontId="4" fillId="2" borderId="34" xfId="0" applyNumberFormat="1" applyFont="1" applyFill="1" applyBorder="1" applyAlignment="1" applyProtection="1">
      <alignment horizontal="left"/>
      <protection/>
    </xf>
    <xf numFmtId="4" fontId="4" fillId="2" borderId="62" xfId="0" applyNumberFormat="1" applyFont="1" applyFill="1" applyBorder="1" applyAlignment="1" applyProtection="1">
      <alignment horizontal="left"/>
      <protection/>
    </xf>
    <xf numFmtId="49" fontId="4" fillId="2" borderId="69" xfId="0" applyNumberFormat="1" applyFont="1" applyFill="1" applyBorder="1" applyAlignment="1" applyProtection="1">
      <alignment horizontal="left" wrapText="1"/>
      <protection/>
    </xf>
    <xf numFmtId="49" fontId="4" fillId="2" borderId="34" xfId="0" applyNumberFormat="1" applyFont="1" applyFill="1" applyBorder="1" applyAlignment="1" applyProtection="1">
      <alignment horizontal="left" wrapText="1"/>
      <protection/>
    </xf>
    <xf numFmtId="49" fontId="4" fillId="2" borderId="237" xfId="0" applyNumberFormat="1" applyFont="1" applyFill="1" applyBorder="1" applyAlignment="1" applyProtection="1">
      <alignment horizontal="left" wrapText="1"/>
      <protection/>
    </xf>
    <xf numFmtId="0" fontId="11" fillId="2" borderId="11" xfId="0" applyFont="1" applyFill="1" applyBorder="1" applyAlignment="1" applyProtection="1">
      <alignment horizontal="center"/>
      <protection/>
    </xf>
    <xf numFmtId="0" fontId="11" fillId="2" borderId="34" xfId="0" applyFont="1" applyFill="1" applyBorder="1" applyAlignment="1" applyProtection="1">
      <alignment horizontal="center"/>
      <protection/>
    </xf>
    <xf numFmtId="0" fontId="11" fillId="2" borderId="237" xfId="0" applyFont="1" applyFill="1" applyBorder="1" applyAlignment="1" applyProtection="1">
      <alignment horizontal="center"/>
      <protection/>
    </xf>
    <xf numFmtId="49" fontId="4" fillId="2" borderId="32" xfId="0" applyNumberFormat="1" applyFont="1" applyFill="1" applyBorder="1" applyAlignment="1" applyProtection="1">
      <alignment horizontal="left" wrapText="1"/>
      <protection/>
    </xf>
    <xf numFmtId="49" fontId="4" fillId="2" borderId="23" xfId="0" applyNumberFormat="1" applyFont="1" applyFill="1" applyBorder="1" applyAlignment="1" applyProtection="1">
      <alignment horizontal="left" wrapText="1"/>
      <protection/>
    </xf>
    <xf numFmtId="4" fontId="5" fillId="2" borderId="246" xfId="0" applyNumberFormat="1" applyFont="1" applyFill="1" applyBorder="1" applyAlignment="1" applyProtection="1">
      <alignment horizontal="left" wrapText="1"/>
      <protection/>
    </xf>
    <xf numFmtId="4" fontId="5" fillId="2" borderId="247" xfId="0" applyNumberFormat="1" applyFont="1" applyFill="1" applyBorder="1" applyAlignment="1" applyProtection="1">
      <alignment horizontal="left" wrapText="1"/>
      <protection/>
    </xf>
    <xf numFmtId="4" fontId="3" fillId="37" borderId="13" xfId="0" applyNumberFormat="1" applyFont="1" applyFill="1" applyBorder="1" applyAlignment="1" applyProtection="1">
      <alignment horizontal="left"/>
      <protection/>
    </xf>
    <xf numFmtId="4" fontId="6" fillId="2" borderId="250" xfId="0" applyNumberFormat="1" applyFont="1" applyFill="1" applyBorder="1" applyAlignment="1" applyProtection="1">
      <alignment horizontal="left" vertical="center"/>
      <protection/>
    </xf>
    <xf numFmtId="0" fontId="9" fillId="2" borderId="89" xfId="0" applyFont="1" applyFill="1" applyBorder="1" applyAlignment="1">
      <alignment horizontal="left"/>
    </xf>
    <xf numFmtId="0" fontId="9" fillId="2" borderId="110" xfId="0" applyFont="1" applyFill="1" applyBorder="1" applyAlignment="1">
      <alignment horizontal="left"/>
    </xf>
    <xf numFmtId="0" fontId="9" fillId="2" borderId="218" xfId="0" applyFont="1" applyFill="1" applyBorder="1" applyAlignment="1">
      <alignment horizontal="left"/>
    </xf>
    <xf numFmtId="4" fontId="3" fillId="2" borderId="97" xfId="0" applyNumberFormat="1" applyFont="1" applyFill="1" applyBorder="1" applyAlignment="1" applyProtection="1">
      <alignment horizontal="left"/>
      <protection/>
    </xf>
    <xf numFmtId="4" fontId="3" fillId="2" borderId="98" xfId="0" applyNumberFormat="1" applyFont="1" applyFill="1" applyBorder="1" applyAlignment="1" applyProtection="1">
      <alignment horizontal="left"/>
      <protection/>
    </xf>
    <xf numFmtId="4" fontId="4" fillId="2" borderId="251" xfId="0" applyNumberFormat="1" applyFont="1" applyFill="1" applyBorder="1" applyAlignment="1" applyProtection="1">
      <alignment horizontal="center"/>
      <protection/>
    </xf>
    <xf numFmtId="4" fontId="4" fillId="2" borderId="98" xfId="0" applyNumberFormat="1" applyFont="1" applyFill="1" applyBorder="1" applyAlignment="1" applyProtection="1">
      <alignment horizontal="center"/>
      <protection/>
    </xf>
    <xf numFmtId="4" fontId="4" fillId="2" borderId="250" xfId="0" applyNumberFormat="1" applyFont="1" applyFill="1" applyBorder="1" applyAlignment="1" applyProtection="1">
      <alignment horizontal="center"/>
      <protection/>
    </xf>
    <xf numFmtId="0" fontId="9" fillId="2" borderId="46" xfId="0" applyFont="1" applyFill="1" applyBorder="1" applyAlignment="1">
      <alignment horizontal="left"/>
    </xf>
    <xf numFmtId="0" fontId="9" fillId="2" borderId="14" xfId="0" applyFont="1" applyFill="1" applyBorder="1" applyAlignment="1">
      <alignment horizontal="left"/>
    </xf>
    <xf numFmtId="0" fontId="9" fillId="2" borderId="0" xfId="0" applyFont="1" applyFill="1" applyBorder="1" applyAlignment="1">
      <alignment horizontal="left"/>
    </xf>
    <xf numFmtId="0" fontId="9" fillId="2" borderId="112" xfId="0" applyFont="1" applyFill="1" applyBorder="1" applyAlignment="1">
      <alignment horizontal="left"/>
    </xf>
    <xf numFmtId="4" fontId="3" fillId="0" borderId="54" xfId="0" applyNumberFormat="1" applyFont="1" applyBorder="1" applyAlignment="1" applyProtection="1" quotePrefix="1">
      <alignment horizontal="left" vertical="center" wrapText="1"/>
      <protection/>
    </xf>
    <xf numFmtId="4" fontId="3" fillId="0" borderId="55" xfId="0" applyNumberFormat="1" applyFont="1" applyBorder="1" applyAlignment="1" applyProtection="1" quotePrefix="1">
      <alignment horizontal="left" vertical="center" wrapText="1"/>
      <protection/>
    </xf>
    <xf numFmtId="4" fontId="9" fillId="0" borderId="54" xfId="0" applyNumberFormat="1" applyFont="1" applyFill="1" applyBorder="1" applyAlignment="1" applyProtection="1" quotePrefix="1">
      <alignment horizontal="left" vertical="center"/>
      <protection/>
    </xf>
    <xf numFmtId="4" fontId="9" fillId="0" borderId="54" xfId="0" applyNumberFormat="1" applyFont="1" applyFill="1" applyBorder="1" applyAlignment="1" applyProtection="1">
      <alignment horizontal="left" vertical="center"/>
      <protection/>
    </xf>
    <xf numFmtId="4" fontId="9" fillId="0" borderId="55" xfId="0" applyNumberFormat="1" applyFont="1" applyFill="1" applyBorder="1" applyAlignment="1" applyProtection="1">
      <alignment horizontal="left" vertical="center"/>
      <protection/>
    </xf>
    <xf numFmtId="169" fontId="3" fillId="2" borderId="190" xfId="0" applyNumberFormat="1" applyFont="1" applyFill="1" applyBorder="1" applyAlignment="1" applyProtection="1">
      <alignment horizontal="center" vertical="top"/>
      <protection/>
    </xf>
    <xf numFmtId="169" fontId="3" fillId="2" borderId="201" xfId="0" applyNumberFormat="1" applyFont="1" applyFill="1" applyBorder="1" applyAlignment="1" applyProtection="1">
      <alignment horizontal="center" vertical="top"/>
      <protection/>
    </xf>
    <xf numFmtId="169" fontId="3" fillId="2" borderId="191" xfId="0" applyNumberFormat="1" applyFont="1" applyFill="1" applyBorder="1" applyAlignment="1" applyProtection="1">
      <alignment horizontal="center" vertical="top"/>
      <protection/>
    </xf>
    <xf numFmtId="0" fontId="9" fillId="0" borderId="0"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9" fillId="0" borderId="14" xfId="0" applyFont="1" applyBorder="1" applyAlignment="1" applyProtection="1">
      <alignment horizontal="left" vertical="top" wrapText="1"/>
      <protection/>
    </xf>
    <xf numFmtId="4" fontId="2" fillId="2" borderId="58" xfId="0" applyNumberFormat="1" applyFont="1" applyFill="1" applyBorder="1" applyAlignment="1" applyProtection="1">
      <alignment horizontal="left" vertical="top"/>
      <protection/>
    </xf>
    <xf numFmtId="4" fontId="2" fillId="2" borderId="179" xfId="0" applyNumberFormat="1" applyFont="1" applyFill="1" applyBorder="1" applyAlignment="1" applyProtection="1">
      <alignment horizontal="left" vertical="top"/>
      <protection/>
    </xf>
    <xf numFmtId="0" fontId="9" fillId="0" borderId="0" xfId="0" applyFont="1" applyAlignment="1" applyProtection="1">
      <alignment vertical="top" wrapText="1"/>
      <protection/>
    </xf>
    <xf numFmtId="4" fontId="3" fillId="2" borderId="107" xfId="0" applyNumberFormat="1" applyFont="1" applyFill="1" applyBorder="1" applyAlignment="1" applyProtection="1">
      <alignment horizontal="left" vertical="center"/>
      <protection/>
    </xf>
    <xf numFmtId="4" fontId="3" fillId="2" borderId="108" xfId="0" applyNumberFormat="1" applyFont="1" applyFill="1" applyBorder="1" applyAlignment="1" applyProtection="1">
      <alignment horizontal="left" vertical="center"/>
      <protection/>
    </xf>
    <xf numFmtId="4" fontId="4" fillId="2" borderId="106" xfId="0" applyNumberFormat="1" applyFont="1" applyFill="1" applyBorder="1" applyAlignment="1" applyProtection="1">
      <alignment horizontal="left"/>
      <protection/>
    </xf>
    <xf numFmtId="4" fontId="4" fillId="2" borderId="252" xfId="0" applyNumberFormat="1" applyFont="1" applyFill="1" applyBorder="1" applyAlignment="1" applyProtection="1">
      <alignment horizontal="left"/>
      <protection/>
    </xf>
    <xf numFmtId="4" fontId="5" fillId="2" borderId="69" xfId="0" applyNumberFormat="1" applyFont="1" applyFill="1" applyBorder="1" applyAlignment="1" applyProtection="1">
      <alignment horizontal="left"/>
      <protection/>
    </xf>
    <xf numFmtId="4" fontId="5" fillId="2" borderId="34" xfId="0" applyNumberFormat="1" applyFont="1" applyFill="1" applyBorder="1" applyAlignment="1" applyProtection="1">
      <alignment horizontal="left"/>
      <protection/>
    </xf>
    <xf numFmtId="4" fontId="3" fillId="0" borderId="54" xfId="0" applyNumberFormat="1" applyFont="1" applyBorder="1" applyAlignment="1" applyProtection="1" quotePrefix="1">
      <alignment horizontal="left" vertical="center" wrapText="1"/>
      <protection/>
    </xf>
    <xf numFmtId="4" fontId="3" fillId="0" borderId="55" xfId="0" applyNumberFormat="1" applyFont="1" applyBorder="1" applyAlignment="1" applyProtection="1" quotePrefix="1">
      <alignment horizontal="left" vertical="center" wrapText="1"/>
      <protection/>
    </xf>
    <xf numFmtId="49" fontId="4" fillId="2" borderId="28" xfId="0" applyNumberFormat="1" applyFont="1" applyFill="1" applyBorder="1" applyAlignment="1" applyProtection="1">
      <alignment horizontal="left" wrapText="1"/>
      <protection/>
    </xf>
    <xf numFmtId="4" fontId="5" fillId="2" borderId="28" xfId="0" applyNumberFormat="1" applyFont="1" applyFill="1" applyBorder="1" applyAlignment="1" applyProtection="1">
      <alignment horizontal="left"/>
      <protection/>
    </xf>
    <xf numFmtId="4" fontId="3" fillId="0" borderId="48" xfId="0" applyNumberFormat="1" applyFont="1" applyBorder="1" applyAlignment="1" applyProtection="1" quotePrefix="1">
      <alignment horizontal="left" vertical="center" wrapText="1"/>
      <protection/>
    </xf>
    <xf numFmtId="4" fontId="3" fillId="0" borderId="49" xfId="0" applyNumberFormat="1" applyFont="1" applyBorder="1" applyAlignment="1" applyProtection="1" quotePrefix="1">
      <alignment horizontal="left" vertical="center" wrapText="1"/>
      <protection/>
    </xf>
    <xf numFmtId="4" fontId="9" fillId="0" borderId="48" xfId="0" applyNumberFormat="1" applyFont="1" applyFill="1" applyBorder="1" applyAlignment="1" applyProtection="1" quotePrefix="1">
      <alignment horizontal="left" vertical="center"/>
      <protection/>
    </xf>
    <xf numFmtId="4" fontId="9" fillId="0" borderId="48" xfId="0" applyNumberFormat="1" applyFont="1" applyFill="1" applyBorder="1" applyAlignment="1" applyProtection="1">
      <alignment horizontal="left" vertical="center"/>
      <protection/>
    </xf>
    <xf numFmtId="4" fontId="9" fillId="0" borderId="49" xfId="0" applyNumberFormat="1" applyFont="1" applyFill="1" applyBorder="1" applyAlignment="1" applyProtection="1">
      <alignment horizontal="left" vertical="center"/>
      <protection/>
    </xf>
    <xf numFmtId="0" fontId="9" fillId="0" borderId="14" xfId="0" applyFont="1" applyBorder="1" applyAlignment="1" applyProtection="1">
      <alignment horizontal="left" wrapText="1"/>
      <protection/>
    </xf>
    <xf numFmtId="0" fontId="0" fillId="34" borderId="32" xfId="0" applyFill="1" applyBorder="1" applyAlignment="1">
      <alignment horizontal="left"/>
    </xf>
    <xf numFmtId="0" fontId="0" fillId="34" borderId="35" xfId="0" applyFill="1" applyBorder="1" applyAlignment="1">
      <alignment horizontal="left"/>
    </xf>
    <xf numFmtId="0" fontId="0" fillId="34" borderId="20" xfId="0" applyFill="1" applyBorder="1" applyAlignment="1">
      <alignment horizontal="left"/>
    </xf>
    <xf numFmtId="0" fontId="0" fillId="34" borderId="30" xfId="0" applyFill="1" applyBorder="1" applyAlignment="1">
      <alignment horizontal="left"/>
    </xf>
    <xf numFmtId="0" fontId="0" fillId="34" borderId="32" xfId="0" applyFont="1" applyFill="1" applyBorder="1" applyAlignment="1">
      <alignment horizontal="left" wrapText="1"/>
    </xf>
    <xf numFmtId="0" fontId="0" fillId="34" borderId="23" xfId="0" applyFont="1" applyFill="1" applyBorder="1" applyAlignment="1">
      <alignment horizontal="left" wrapText="1"/>
    </xf>
    <xf numFmtId="0" fontId="0" fillId="34" borderId="35" xfId="0" applyFont="1" applyFill="1" applyBorder="1" applyAlignment="1">
      <alignment horizontal="left" wrapText="1"/>
    </xf>
    <xf numFmtId="0" fontId="0" fillId="34" borderId="21" xfId="0" applyFont="1" applyFill="1" applyBorder="1" applyAlignment="1">
      <alignment horizontal="left" wrapText="1"/>
    </xf>
    <xf numFmtId="0" fontId="0" fillId="34" borderId="0" xfId="0" applyFont="1" applyFill="1" applyBorder="1" applyAlignment="1">
      <alignment horizontal="left" wrapText="1"/>
    </xf>
    <xf numFmtId="0" fontId="0" fillId="34" borderId="17" xfId="0" applyFont="1" applyFill="1" applyBorder="1" applyAlignment="1">
      <alignment horizontal="left" wrapText="1"/>
    </xf>
    <xf numFmtId="0" fontId="0" fillId="34" borderId="20" xfId="0" applyFont="1" applyFill="1" applyBorder="1" applyAlignment="1">
      <alignment horizontal="left" wrapText="1"/>
    </xf>
    <xf numFmtId="0" fontId="0" fillId="34" borderId="14" xfId="0" applyFont="1" applyFill="1" applyBorder="1" applyAlignment="1">
      <alignment horizontal="left" wrapText="1"/>
    </xf>
    <xf numFmtId="0" fontId="0" fillId="34" borderId="30" xfId="0" applyFont="1" applyFill="1" applyBorder="1" applyAlignment="1">
      <alignment horizontal="left" wrapText="1"/>
    </xf>
    <xf numFmtId="4" fontId="15" fillId="0" borderId="23" xfId="0" applyNumberFormat="1" applyFont="1" applyFill="1" applyBorder="1" applyAlignment="1">
      <alignment horizontal="center"/>
    </xf>
    <xf numFmtId="4" fontId="15" fillId="0" borderId="35" xfId="0" applyNumberFormat="1" applyFont="1" applyFill="1" applyBorder="1" applyAlignment="1">
      <alignment horizontal="center"/>
    </xf>
    <xf numFmtId="0" fontId="9" fillId="35" borderId="121" xfId="0" applyFont="1" applyFill="1" applyBorder="1" applyAlignment="1" applyProtection="1">
      <alignment horizontal="left" vertical="top" wrapText="1"/>
      <protection/>
    </xf>
    <xf numFmtId="0" fontId="9" fillId="35" borderId="18" xfId="0" applyFont="1" applyFill="1" applyBorder="1" applyAlignment="1" applyProtection="1">
      <alignment horizontal="left" vertical="top" wrapText="1"/>
      <protection/>
    </xf>
    <xf numFmtId="0" fontId="9" fillId="0" borderId="0"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0" fontId="9" fillId="0" borderId="30" xfId="0" applyFont="1" applyBorder="1" applyAlignment="1" applyProtection="1">
      <alignment horizontal="left" vertical="top" wrapText="1"/>
      <protection hidden="1"/>
    </xf>
    <xf numFmtId="0" fontId="9" fillId="0" borderId="32"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3" xfId="0" applyFont="1" applyBorder="1" applyAlignment="1" applyProtection="1">
      <alignment horizontal="center"/>
      <protection/>
    </xf>
    <xf numFmtId="0" fontId="9" fillId="0" borderId="35" xfId="0" applyFont="1" applyBorder="1" applyAlignment="1" applyProtection="1">
      <alignment horizontal="center"/>
      <protection/>
    </xf>
    <xf numFmtId="4" fontId="15" fillId="0" borderId="0" xfId="0" applyNumberFormat="1" applyFont="1" applyFill="1" applyBorder="1" applyAlignment="1">
      <alignment horizontal="center"/>
    </xf>
    <xf numFmtId="4" fontId="15" fillId="0" borderId="32" xfId="0" applyNumberFormat="1" applyFont="1" applyFill="1" applyBorder="1" applyAlignment="1">
      <alignment horizontal="center"/>
    </xf>
    <xf numFmtId="4" fontId="15" fillId="0" borderId="21" xfId="0" applyNumberFormat="1" applyFont="1" applyFill="1" applyBorder="1" applyAlignment="1">
      <alignment horizontal="center"/>
    </xf>
    <xf numFmtId="4" fontId="15" fillId="0" borderId="17" xfId="0" applyNumberFormat="1" applyFont="1" applyFill="1" applyBorder="1" applyAlignment="1">
      <alignment horizontal="center"/>
    </xf>
    <xf numFmtId="4" fontId="15" fillId="0" borderId="20" xfId="0" applyNumberFormat="1" applyFont="1" applyFill="1" applyBorder="1" applyAlignment="1">
      <alignment horizontal="center"/>
    </xf>
    <xf numFmtId="4" fontId="15" fillId="0" borderId="14" xfId="0" applyNumberFormat="1" applyFont="1" applyFill="1" applyBorder="1" applyAlignment="1">
      <alignment horizontal="center"/>
    </xf>
    <xf numFmtId="4" fontId="15" fillId="0" borderId="30" xfId="0" applyNumberFormat="1" applyFont="1" applyFill="1" applyBorder="1" applyAlignment="1">
      <alignment horizontal="center"/>
    </xf>
    <xf numFmtId="4" fontId="15" fillId="0" borderId="69" xfId="0" applyNumberFormat="1" applyFont="1" applyFill="1" applyBorder="1" applyAlignment="1">
      <alignment horizontal="center"/>
    </xf>
    <xf numFmtId="4" fontId="15" fillId="0" borderId="34" xfId="0" applyNumberFormat="1" applyFont="1" applyFill="1" applyBorder="1" applyAlignment="1">
      <alignment horizontal="center"/>
    </xf>
    <xf numFmtId="4" fontId="15" fillId="0" borderId="62" xfId="0" applyNumberFormat="1" applyFont="1" applyFill="1" applyBorder="1" applyAlignment="1">
      <alignment horizontal="center"/>
    </xf>
    <xf numFmtId="0" fontId="9" fillId="0" borderId="23" xfId="0" applyFont="1" applyBorder="1" applyAlignment="1" applyProtection="1">
      <alignment horizontal="center" vertical="top" wrapText="1"/>
      <protection/>
    </xf>
    <xf numFmtId="0" fontId="9" fillId="0" borderId="35" xfId="0" applyFont="1" applyBorder="1" applyAlignment="1" applyProtection="1">
      <alignment horizontal="center" vertical="top" wrapText="1"/>
      <protection/>
    </xf>
    <xf numFmtId="0" fontId="9" fillId="35" borderId="14" xfId="0" applyFont="1" applyFill="1" applyBorder="1" applyAlignment="1" applyProtection="1">
      <alignment horizontal="left" vertical="top" wrapText="1"/>
      <protection/>
    </xf>
    <xf numFmtId="0" fontId="9" fillId="35" borderId="30" xfId="0" applyFont="1" applyFill="1" applyBorder="1" applyAlignment="1" applyProtection="1">
      <alignment horizontal="left" vertical="top" wrapText="1"/>
      <protection/>
    </xf>
    <xf numFmtId="0" fontId="15" fillId="0" borderId="0" xfId="0" applyFont="1" applyAlignment="1">
      <alignment horizontal="left" vertical="center"/>
    </xf>
    <xf numFmtId="49" fontId="10" fillId="35" borderId="14" xfId="0" applyNumberFormat="1" applyFont="1" applyFill="1" applyBorder="1" applyAlignment="1" applyProtection="1">
      <alignment horizontal="left"/>
      <protection/>
    </xf>
    <xf numFmtId="0" fontId="10" fillId="35" borderId="14" xfId="0" applyFont="1" applyFill="1" applyBorder="1" applyAlignment="1" applyProtection="1">
      <alignment horizontal="left"/>
      <protection/>
    </xf>
    <xf numFmtId="0" fontId="9" fillId="0" borderId="30" xfId="0" applyFont="1" applyBorder="1" applyAlignment="1" applyProtection="1">
      <alignment horizontal="left" vertical="top" wrapText="1"/>
      <protection/>
    </xf>
    <xf numFmtId="4" fontId="15" fillId="0" borderId="28" xfId="0" applyNumberFormat="1" applyFont="1" applyFill="1" applyBorder="1" applyAlignment="1">
      <alignment horizontal="center"/>
    </xf>
    <xf numFmtId="0" fontId="15" fillId="0" borderId="96" xfId="0" applyFont="1" applyBorder="1" applyAlignment="1">
      <alignment horizontal="center" wrapText="1"/>
    </xf>
    <xf numFmtId="0" fontId="15" fillId="0" borderId="28" xfId="0" applyFont="1" applyBorder="1" applyAlignment="1">
      <alignment horizontal="center" wrapText="1"/>
    </xf>
    <xf numFmtId="0" fontId="0" fillId="0" borderId="107" xfId="0" applyFont="1" applyBorder="1" applyAlignment="1">
      <alignment horizontal="left"/>
    </xf>
    <xf numFmtId="0" fontId="0" fillId="0" borderId="107" xfId="0" applyBorder="1" applyAlignment="1">
      <alignment horizontal="left"/>
    </xf>
    <xf numFmtId="0" fontId="9" fillId="0" borderId="17" xfId="0" applyFont="1" applyBorder="1" applyAlignment="1" applyProtection="1">
      <alignment horizontal="left" vertical="top" wrapText="1"/>
      <protection/>
    </xf>
    <xf numFmtId="4" fontId="15" fillId="0" borderId="0" xfId="0" applyNumberFormat="1" applyFont="1" applyBorder="1" applyAlignment="1">
      <alignment horizontal="center"/>
    </xf>
    <xf numFmtId="4" fontId="15" fillId="0" borderId="17" xfId="0" applyNumberFormat="1" applyFont="1" applyBorder="1" applyAlignment="1">
      <alignment horizontal="center"/>
    </xf>
    <xf numFmtId="0" fontId="9" fillId="35" borderId="0" xfId="0" applyFont="1" applyFill="1" applyBorder="1" applyAlignment="1" applyProtection="1">
      <alignment horizontal="left" vertical="top" wrapText="1"/>
      <protection/>
    </xf>
    <xf numFmtId="168" fontId="15" fillId="0" borderId="21" xfId="45" applyNumberFormat="1" applyFont="1" applyFill="1" applyBorder="1" applyAlignment="1">
      <alignment horizontal="center"/>
    </xf>
    <xf numFmtId="168" fontId="15" fillId="0" borderId="0" xfId="45" applyNumberFormat="1" applyFont="1" applyFill="1" applyBorder="1" applyAlignment="1">
      <alignment horizontal="center"/>
    </xf>
    <xf numFmtId="168" fontId="15" fillId="0" borderId="17" xfId="45" applyNumberFormat="1" applyFont="1" applyFill="1" applyBorder="1" applyAlignment="1">
      <alignment horizontal="center"/>
    </xf>
    <xf numFmtId="0" fontId="9" fillId="35" borderId="17" xfId="0" applyFont="1" applyFill="1" applyBorder="1" applyAlignment="1" applyProtection="1">
      <alignment horizontal="left" vertical="top" wrapText="1"/>
      <protection/>
    </xf>
    <xf numFmtId="0" fontId="9" fillId="35" borderId="14" xfId="0" applyFont="1" applyFill="1" applyBorder="1" applyAlignment="1" applyProtection="1">
      <alignment horizontal="left" vertical="top" wrapText="1"/>
      <protection hidden="1"/>
    </xf>
    <xf numFmtId="0" fontId="0" fillId="0" borderId="0" xfId="0" applyAlignment="1">
      <alignment horizontal="center"/>
    </xf>
    <xf numFmtId="0" fontId="19" fillId="34" borderId="32" xfId="0" applyFont="1" applyFill="1" applyBorder="1" applyAlignment="1">
      <alignment horizontal="left" wrapText="1"/>
    </xf>
    <xf numFmtId="0" fontId="19" fillId="34" borderId="23" xfId="0" applyFont="1" applyFill="1" applyBorder="1" applyAlignment="1">
      <alignment horizontal="left" wrapText="1"/>
    </xf>
    <xf numFmtId="0" fontId="19" fillId="34" borderId="35" xfId="0" applyFont="1" applyFill="1" applyBorder="1" applyAlignment="1">
      <alignment horizontal="left" wrapText="1"/>
    </xf>
    <xf numFmtId="0" fontId="19" fillId="34" borderId="21" xfId="0" applyFont="1" applyFill="1" applyBorder="1" applyAlignment="1">
      <alignment horizontal="left" wrapText="1"/>
    </xf>
    <xf numFmtId="0" fontId="19" fillId="34" borderId="0" xfId="0" applyFont="1" applyFill="1" applyBorder="1" applyAlignment="1">
      <alignment horizontal="left" wrapText="1"/>
    </xf>
    <xf numFmtId="0" fontId="19" fillId="34" borderId="17" xfId="0" applyFont="1" applyFill="1" applyBorder="1" applyAlignment="1">
      <alignment horizontal="left" wrapText="1"/>
    </xf>
    <xf numFmtId="0" fontId="19" fillId="34" borderId="20" xfId="0" applyFont="1" applyFill="1" applyBorder="1" applyAlignment="1">
      <alignment horizontal="left" wrapText="1"/>
    </xf>
    <xf numFmtId="0" fontId="19" fillId="34" borderId="14" xfId="0" applyFont="1" applyFill="1" applyBorder="1" applyAlignment="1">
      <alignment horizontal="left" wrapText="1"/>
    </xf>
    <xf numFmtId="0" fontId="19" fillId="34" borderId="30" xfId="0" applyFont="1" applyFill="1" applyBorder="1" applyAlignment="1">
      <alignment horizontal="left" wrapText="1"/>
    </xf>
    <xf numFmtId="168" fontId="15" fillId="0" borderId="20" xfId="45" applyNumberFormat="1" applyFont="1" applyFill="1" applyBorder="1" applyAlignment="1">
      <alignment horizontal="center"/>
    </xf>
    <xf numFmtId="168" fontId="15" fillId="0" borderId="14" xfId="45" applyNumberFormat="1" applyFont="1" applyFill="1" applyBorder="1" applyAlignment="1">
      <alignment horizontal="center"/>
    </xf>
    <xf numFmtId="168" fontId="15" fillId="0" borderId="30" xfId="45" applyNumberFormat="1" applyFont="1" applyFill="1" applyBorder="1" applyAlignment="1">
      <alignment horizontal="center"/>
    </xf>
    <xf numFmtId="49" fontId="10" fillId="0" borderId="14" xfId="0" applyNumberFormat="1" applyFont="1" applyFill="1" applyBorder="1" applyAlignment="1" applyProtection="1">
      <alignment horizontal="left"/>
      <protection/>
    </xf>
    <xf numFmtId="0" fontId="10" fillId="0" borderId="14" xfId="0" applyFont="1" applyFill="1" applyBorder="1" applyAlignment="1" applyProtection="1">
      <alignment horizontal="left"/>
      <protection/>
    </xf>
    <xf numFmtId="0" fontId="9" fillId="0" borderId="16" xfId="0" applyFont="1" applyBorder="1" applyAlignment="1" applyProtection="1">
      <alignment horizontal="left" vertical="top" wrapText="1"/>
      <protection/>
    </xf>
    <xf numFmtId="0" fontId="9" fillId="0" borderId="253" xfId="0" applyFont="1" applyBorder="1" applyAlignment="1" applyProtection="1">
      <alignment horizontal="left" vertical="top" wrapText="1"/>
      <protection/>
    </xf>
    <xf numFmtId="168" fontId="0" fillId="0" borderId="19" xfId="45" applyNumberFormat="1" applyFont="1" applyBorder="1" applyAlignment="1">
      <alignment horizontal="center"/>
    </xf>
    <xf numFmtId="168" fontId="0" fillId="0" borderId="16" xfId="45" applyNumberFormat="1" applyFont="1" applyBorder="1" applyAlignment="1">
      <alignment horizontal="center"/>
    </xf>
    <xf numFmtId="168" fontId="0" fillId="0" borderId="253" xfId="45" applyNumberFormat="1" applyFont="1" applyBorder="1" applyAlignment="1">
      <alignment horizontal="center"/>
    </xf>
    <xf numFmtId="168" fontId="0" fillId="0" borderId="20" xfId="45" applyNumberFormat="1" applyFont="1" applyBorder="1" applyAlignment="1">
      <alignment horizontal="center"/>
    </xf>
    <xf numFmtId="168" fontId="0" fillId="0" borderId="14" xfId="45" applyNumberFormat="1" applyFont="1" applyBorder="1" applyAlignment="1">
      <alignment horizontal="center"/>
    </xf>
    <xf numFmtId="168" fontId="0" fillId="0" borderId="30" xfId="45" applyNumberFormat="1" applyFont="1" applyBorder="1" applyAlignment="1">
      <alignment horizontal="center"/>
    </xf>
    <xf numFmtId="0" fontId="9" fillId="35" borderId="34" xfId="0" applyFont="1" applyFill="1" applyBorder="1" applyAlignment="1" applyProtection="1">
      <alignment horizontal="left" vertical="center" wrapText="1"/>
      <protection/>
    </xf>
    <xf numFmtId="0" fontId="9" fillId="35" borderId="62" xfId="0" applyFont="1" applyFill="1" applyBorder="1" applyAlignment="1" applyProtection="1">
      <alignment horizontal="left" vertical="center" wrapText="1"/>
      <protection/>
    </xf>
    <xf numFmtId="0" fontId="0" fillId="0" borderId="0" xfId="0" applyAlignment="1">
      <alignment horizontal="left"/>
    </xf>
    <xf numFmtId="0" fontId="9" fillId="0" borderId="14" xfId="0" applyFont="1" applyBorder="1" applyAlignment="1">
      <alignment horizontal="left"/>
    </xf>
    <xf numFmtId="0" fontId="0" fillId="0" borderId="0" xfId="0" applyAlignment="1">
      <alignment horizontal="left" wrapText="1"/>
    </xf>
    <xf numFmtId="0" fontId="0" fillId="0" borderId="0" xfId="0" applyFont="1" applyAlignment="1">
      <alignment horizontal="lef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2">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thin"/>
        <right/>
        <top/>
        <bottom style="thin"/>
      </border>
    </dxf>
    <dxf>
      <border>
        <left/>
        <right style="thin"/>
        <top/>
        <bottom style="thin"/>
      </border>
    </dxf>
    <dxf>
      <border>
        <left/>
        <right/>
        <top/>
        <bottom style="thin"/>
      </border>
    </dxf>
    <dxf>
      <border>
        <bottom style="thin"/>
      </border>
    </dxf>
    <dxf>
      <border>
        <bottom style="thin"/>
      </border>
    </dxf>
    <dxf>
      <border>
        <bottom style="thin"/>
      </border>
    </dxf>
    <dxf>
      <border>
        <bottom style="thin"/>
      </border>
    </dxf>
    <dxf>
      <border>
        <left style="thin"/>
        <right style="thin"/>
        <bottom style="dotted"/>
      </border>
    </dxf>
    <dxf>
      <border>
        <bottom style="thin"/>
      </border>
    </dxf>
    <dxf>
      <border>
        <bottom style="thin">
          <color rgb="FF000000"/>
        </bottom>
      </border>
    </dxf>
    <dxf>
      <border>
        <left style="thin">
          <color rgb="FF000000"/>
        </left>
        <right style="thin">
          <color rgb="FF000000"/>
        </right>
        <bottom style="dotted">
          <color rgb="FF000000"/>
        </bottom>
      </border>
    </dxf>
    <dxf>
      <border>
        <left>
          <color rgb="FF000000"/>
        </left>
        <right>
          <color rgb="FF000000"/>
        </right>
        <top/>
        <bottom style="thin">
          <color rgb="FF000000"/>
        </bottom>
      </border>
    </dxf>
    <dxf>
      <border>
        <left>
          <color rgb="FF000000"/>
        </left>
        <right style="thin">
          <color rgb="FF000000"/>
        </right>
        <top/>
        <bottom style="thin">
          <color rgb="FF000000"/>
        </bottom>
      </border>
    </dxf>
    <dxf>
      <border>
        <left style="thin">
          <color rgb="FF000000"/>
        </left>
        <right>
          <color rgb="FF000000"/>
        </right>
        <top/>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0</xdr:rowOff>
    </xdr:from>
    <xdr:to>
      <xdr:col>10</xdr:col>
      <xdr:colOff>180975</xdr:colOff>
      <xdr:row>2</xdr:row>
      <xdr:rowOff>0</xdr:rowOff>
    </xdr:to>
    <xdr:pic>
      <xdr:nvPicPr>
        <xdr:cNvPr id="1" name="Picture 1" descr="pm_2_075dpi"/>
        <xdr:cNvPicPr preferRelativeResize="1">
          <a:picLocks noChangeAspect="1"/>
        </xdr:cNvPicPr>
      </xdr:nvPicPr>
      <xdr:blipFill>
        <a:blip r:embed="rId1"/>
        <a:stretch>
          <a:fillRect/>
        </a:stretch>
      </xdr:blipFill>
      <xdr:spPr>
        <a:xfrm>
          <a:off x="10458450" y="0"/>
          <a:ext cx="16859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1</xdr:row>
      <xdr:rowOff>9525</xdr:rowOff>
    </xdr:from>
    <xdr:to>
      <xdr:col>10</xdr:col>
      <xdr:colOff>266700</xdr:colOff>
      <xdr:row>1</xdr:row>
      <xdr:rowOff>876300</xdr:rowOff>
    </xdr:to>
    <xdr:pic>
      <xdr:nvPicPr>
        <xdr:cNvPr id="1" name="Picture 1" descr="pm_2_075dpi"/>
        <xdr:cNvPicPr preferRelativeResize="1">
          <a:picLocks noChangeAspect="1"/>
        </xdr:cNvPicPr>
      </xdr:nvPicPr>
      <xdr:blipFill>
        <a:blip r:embed="rId1"/>
        <a:stretch>
          <a:fillRect/>
        </a:stretch>
      </xdr:blipFill>
      <xdr:spPr>
        <a:xfrm>
          <a:off x="9639300" y="9525"/>
          <a:ext cx="16764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K39"/>
  <sheetViews>
    <sheetView zoomScalePageLayoutView="0" workbookViewId="0" topLeftCell="A1">
      <selection activeCell="C8" sqref="C8"/>
    </sheetView>
  </sheetViews>
  <sheetFormatPr defaultColWidth="11.421875" defaultRowHeight="12.75"/>
  <cols>
    <col min="1" max="1" width="9.421875" style="0" customWidth="1"/>
    <col min="2" max="2" width="40.7109375" style="0" customWidth="1"/>
    <col min="3" max="3" width="26.57421875" style="0" bestFit="1" customWidth="1"/>
    <col min="4" max="4" width="17.8515625" style="0" customWidth="1"/>
    <col min="5" max="5" width="20.57421875" style="0" customWidth="1"/>
    <col min="6" max="6" width="57.57421875" style="0" bestFit="1" customWidth="1"/>
    <col min="7" max="7" width="21.140625" style="0" customWidth="1"/>
    <col min="8" max="8" width="20.57421875" style="0" customWidth="1"/>
    <col min="9" max="9" width="18.7109375" style="0" customWidth="1"/>
    <col min="10" max="10" width="16.57421875" style="0" bestFit="1" customWidth="1"/>
    <col min="11" max="11" width="17.7109375" style="0" bestFit="1" customWidth="1"/>
  </cols>
  <sheetData>
    <row r="1" spans="1:9" ht="12.75">
      <c r="A1" s="613" t="s">
        <v>267</v>
      </c>
      <c r="B1" s="238" t="s">
        <v>249</v>
      </c>
      <c r="C1" s="237"/>
      <c r="D1" s="237"/>
      <c r="E1" s="237"/>
      <c r="F1" s="237"/>
      <c r="G1" s="237"/>
      <c r="H1" s="237"/>
      <c r="I1" s="237"/>
    </row>
    <row r="2" spans="1:3" ht="12.75">
      <c r="A2" s="613"/>
      <c r="B2" s="35" t="s">
        <v>380</v>
      </c>
      <c r="C2">
        <v>5</v>
      </c>
    </row>
    <row r="3" spans="1:9" ht="12.75">
      <c r="A3" s="613"/>
      <c r="B3" s="35" t="s">
        <v>381</v>
      </c>
      <c r="C3" s="331" t="s">
        <v>436</v>
      </c>
      <c r="D3" s="273"/>
      <c r="F3" s="583" t="s">
        <v>270</v>
      </c>
      <c r="G3" s="583" t="s">
        <v>245</v>
      </c>
      <c r="H3" s="583" t="s">
        <v>246</v>
      </c>
      <c r="I3" s="583" t="s">
        <v>247</v>
      </c>
    </row>
    <row r="4" spans="1:9" ht="12.75">
      <c r="A4" s="613"/>
      <c r="B4" s="35" t="s">
        <v>124</v>
      </c>
      <c r="C4">
        <v>2019</v>
      </c>
      <c r="F4" s="414" t="s">
        <v>375</v>
      </c>
      <c r="G4" s="235" t="s">
        <v>82</v>
      </c>
      <c r="H4" s="233">
        <v>0</v>
      </c>
      <c r="I4" s="235" t="s">
        <v>82</v>
      </c>
    </row>
    <row r="5" spans="1:9" ht="26.25">
      <c r="A5" s="613"/>
      <c r="B5" s="35" t="s">
        <v>266</v>
      </c>
      <c r="C5" s="461">
        <v>250</v>
      </c>
      <c r="F5" s="477" t="s">
        <v>374</v>
      </c>
      <c r="G5" s="236" t="s">
        <v>83</v>
      </c>
      <c r="H5" s="233">
        <v>0.125</v>
      </c>
      <c r="I5" s="236" t="s">
        <v>83</v>
      </c>
    </row>
    <row r="6" spans="1:9" ht="12.75">
      <c r="A6" s="613"/>
      <c r="B6" s="35" t="s">
        <v>271</v>
      </c>
      <c r="C6" t="s">
        <v>269</v>
      </c>
      <c r="F6" s="235" t="s">
        <v>264</v>
      </c>
      <c r="H6" s="233">
        <v>0.25</v>
      </c>
      <c r="I6" s="100"/>
    </row>
    <row r="7" spans="1:8" ht="12.75">
      <c r="A7" s="613"/>
      <c r="B7" s="35" t="s">
        <v>275</v>
      </c>
      <c r="C7" s="309">
        <v>0.45</v>
      </c>
      <c r="D7" s="309"/>
      <c r="F7" s="414" t="s">
        <v>377</v>
      </c>
      <c r="H7" s="233">
        <v>0.375</v>
      </c>
    </row>
    <row r="8" spans="1:8" ht="12.75">
      <c r="A8" s="613"/>
      <c r="B8" s="35" t="s">
        <v>276</v>
      </c>
      <c r="C8">
        <v>445</v>
      </c>
      <c r="F8" s="483" t="s">
        <v>376</v>
      </c>
      <c r="H8" s="234">
        <v>0.5</v>
      </c>
    </row>
    <row r="9" spans="1:6" ht="12.75">
      <c r="A9" s="613"/>
      <c r="B9" s="35" t="s">
        <v>277</v>
      </c>
      <c r="C9" s="316">
        <v>0.8</v>
      </c>
      <c r="D9" s="354">
        <v>5</v>
      </c>
      <c r="E9" s="353">
        <v>5</v>
      </c>
      <c r="F9" s="353">
        <v>7</v>
      </c>
    </row>
    <row r="10" spans="1:5" ht="12.75">
      <c r="A10" s="613"/>
      <c r="B10" s="35" t="s">
        <v>278</v>
      </c>
      <c r="C10" s="316">
        <v>1</v>
      </c>
      <c r="D10" s="354">
        <v>5</v>
      </c>
      <c r="E10" s="353">
        <v>5</v>
      </c>
    </row>
    <row r="11" spans="1:5" ht="12.75">
      <c r="A11" s="613"/>
      <c r="B11" s="35" t="s">
        <v>279</v>
      </c>
      <c r="C11" s="316">
        <v>0.8</v>
      </c>
      <c r="D11" s="354">
        <v>11.5</v>
      </c>
      <c r="E11" s="353"/>
    </row>
    <row r="12" spans="1:5" ht="12.75">
      <c r="A12" s="613"/>
      <c r="B12" s="35" t="s">
        <v>280</v>
      </c>
      <c r="C12" s="316">
        <v>1</v>
      </c>
      <c r="D12" s="354">
        <v>11.5</v>
      </c>
      <c r="E12" s="353"/>
    </row>
    <row r="13" spans="1:5" ht="12.75">
      <c r="A13" s="613"/>
      <c r="B13" s="35" t="s">
        <v>281</v>
      </c>
      <c r="C13" s="316">
        <v>0.6</v>
      </c>
      <c r="D13" s="354">
        <v>15</v>
      </c>
      <c r="E13" s="353"/>
    </row>
    <row r="14" spans="1:5" ht="12.75">
      <c r="A14" s="613"/>
      <c r="B14" s="35" t="s">
        <v>282</v>
      </c>
      <c r="C14" s="316">
        <v>0.8</v>
      </c>
      <c r="D14" s="354">
        <v>15</v>
      </c>
      <c r="E14" s="353"/>
    </row>
    <row r="15" spans="1:5" ht="12.75">
      <c r="A15" s="613"/>
      <c r="B15" s="35" t="s">
        <v>283</v>
      </c>
      <c r="C15" s="316">
        <v>0.85</v>
      </c>
      <c r="D15" s="354"/>
      <c r="E15" s="353"/>
    </row>
    <row r="16" spans="1:5" ht="12.75">
      <c r="A16" s="613"/>
      <c r="B16" s="35" t="s">
        <v>284</v>
      </c>
      <c r="C16" s="316">
        <v>0.886</v>
      </c>
      <c r="D16" s="354"/>
      <c r="E16" s="353">
        <v>0.886</v>
      </c>
    </row>
    <row r="17" spans="1:5" ht="12.75">
      <c r="A17" s="613"/>
      <c r="B17" s="35" t="s">
        <v>285</v>
      </c>
      <c r="C17" s="316">
        <v>0.858</v>
      </c>
      <c r="D17" s="354"/>
      <c r="E17" s="353"/>
    </row>
    <row r="18" spans="1:5" ht="12.75">
      <c r="A18" s="613"/>
      <c r="B18" s="35" t="s">
        <v>286</v>
      </c>
      <c r="C18" s="315">
        <v>0.84</v>
      </c>
      <c r="D18" s="353"/>
      <c r="E18" s="353"/>
    </row>
    <row r="19" spans="1:3" ht="12.75">
      <c r="A19" s="613"/>
      <c r="B19" s="35" t="s">
        <v>379</v>
      </c>
      <c r="C19" s="315">
        <v>0.84</v>
      </c>
    </row>
    <row r="20" spans="1:3" ht="12.75">
      <c r="A20" s="613"/>
      <c r="B20" s="35" t="s">
        <v>385</v>
      </c>
      <c r="C20" s="315">
        <v>0.84</v>
      </c>
    </row>
    <row r="21" spans="1:11" ht="12.75">
      <c r="A21" s="613"/>
      <c r="B21" s="239" t="s">
        <v>388</v>
      </c>
      <c r="C21" s="237">
        <v>0.0625</v>
      </c>
      <c r="D21" s="237"/>
      <c r="E21" s="237"/>
      <c r="F21" s="237"/>
      <c r="G21" s="237"/>
      <c r="H21" s="237"/>
      <c r="I21" s="237"/>
      <c r="J21" s="237"/>
      <c r="K21" s="237"/>
    </row>
    <row r="22" ht="12.75">
      <c r="A22" s="613"/>
    </row>
    <row r="23" spans="1:6" ht="12.75">
      <c r="A23" s="613"/>
      <c r="B23" s="229" t="s">
        <v>248</v>
      </c>
      <c r="C23" t="b">
        <f>IF(OR(Eingabetabelle!E6=Einstellungen!F7,Eingabetabelle!E6=Einstellungen!F8),TRUE,FALSE)</f>
        <v>1</v>
      </c>
      <c r="F23" s="581" t="s">
        <v>399</v>
      </c>
    </row>
    <row r="24" spans="1:7" ht="12.75">
      <c r="A24" s="613"/>
      <c r="B24" s="229" t="s">
        <v>250</v>
      </c>
      <c r="C24" s="100" t="b">
        <f>IF(Eingabetabelle!D9=Einstellungen!G4,TRUE,FALSE)</f>
        <v>0</v>
      </c>
      <c r="D24" s="100"/>
      <c r="F24" s="583" t="s">
        <v>397</v>
      </c>
      <c r="G24" s="583" t="s">
        <v>398</v>
      </c>
    </row>
    <row r="25" spans="1:7" ht="12.75">
      <c r="A25" s="613"/>
      <c r="B25" s="229" t="s">
        <v>272</v>
      </c>
      <c r="C25" t="b">
        <f>IF(Eingabetabelle!I19=Einstellungen!I4,TRUE,FALSE)</f>
        <v>1</v>
      </c>
      <c r="F25" s="580">
        <v>40</v>
      </c>
      <c r="G25" s="592">
        <v>4946.96</v>
      </c>
    </row>
    <row r="26" spans="1:7" ht="12.75">
      <c r="A26" s="613"/>
      <c r="B26" s="229" t="s">
        <v>273</v>
      </c>
      <c r="C26" t="b">
        <f>IF(Eingabetabelle!I20=Einstellungen!I4,TRUE,FALSE)</f>
        <v>1</v>
      </c>
      <c r="F26" s="580">
        <v>70</v>
      </c>
      <c r="G26" s="592">
        <v>5363.46</v>
      </c>
    </row>
    <row r="27" spans="1:7" ht="12.75">
      <c r="A27" s="613"/>
      <c r="B27" s="229" t="s">
        <v>274</v>
      </c>
      <c r="C27" t="b">
        <f>IF(Eingabetabelle!I21=Einstellungen!I4,TRUE,FALSE)</f>
        <v>1</v>
      </c>
      <c r="F27" s="580">
        <v>100</v>
      </c>
      <c r="G27" s="592">
        <v>5656.57</v>
      </c>
    </row>
    <row r="28" spans="1:7" ht="12.75">
      <c r="A28" s="613"/>
      <c r="B28" s="229" t="s">
        <v>400</v>
      </c>
      <c r="C28" s="582">
        <f>IF(Eingabetabelle!E14&lt;=0,0,IF(Eingabetabelle!E14&lt;Einstellungen!F25,Einstellungen!G25,IF(Eingabetabelle!E14&lt;Einstellungen!F26,Einstellungen!G26,IF(Eingabetabelle!E14&lt;Einstellungen!F27,Einstellungen!G27,IF(Eingabetabelle!E14&lt;Einstellungen!F28,Einstellungen!G28,IF(Eingabetabelle!E14&lt;Einstellungen!F29,Einstellungen!G29,IF(Eingabetabelle!E14&gt;=Einstellungen!F30,Einstellungen!G30,-1)))))))</f>
        <v>0</v>
      </c>
      <c r="F28" s="580">
        <v>130</v>
      </c>
      <c r="G28" s="592">
        <v>5803.11</v>
      </c>
    </row>
    <row r="29" spans="1:7" ht="12.75">
      <c r="A29" s="613"/>
      <c r="F29" s="580">
        <v>180</v>
      </c>
      <c r="G29" s="592">
        <v>6096.22</v>
      </c>
    </row>
    <row r="30" spans="1:7" ht="12.75">
      <c r="A30" s="613"/>
      <c r="B30" s="35" t="s">
        <v>403</v>
      </c>
      <c r="C30" s="598">
        <v>125</v>
      </c>
      <c r="F30" s="580">
        <v>180</v>
      </c>
      <c r="G30" s="592">
        <v>6609.18</v>
      </c>
    </row>
    <row r="31" ht="12.75">
      <c r="A31" s="613"/>
    </row>
    <row r="32" ht="9.75" customHeight="1">
      <c r="A32" s="613"/>
    </row>
    <row r="33" ht="19.5" customHeight="1">
      <c r="A33" s="613"/>
    </row>
    <row r="34" ht="12.75">
      <c r="A34" s="613"/>
    </row>
    <row r="35" ht="12.75">
      <c r="A35" s="613"/>
    </row>
    <row r="36" ht="12.75">
      <c r="A36" s="613"/>
    </row>
    <row r="37" ht="12.75">
      <c r="A37" s="613"/>
    </row>
    <row r="38" ht="12.75">
      <c r="A38" s="613"/>
    </row>
    <row r="39" ht="12.75">
      <c r="A39" s="613"/>
    </row>
  </sheetData>
  <sheetProtection password="CA75" sheet="1" objects="1" scenarios="1"/>
  <mergeCells count="1">
    <mergeCell ref="A1:A39"/>
  </mergeCells>
  <printOptions/>
  <pageMargins left="0.25" right="0.25" top="0.75" bottom="0.75" header="0.3" footer="0.3"/>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codeName="Tabelle9">
    <tabColor rgb="FFFFC000"/>
    <pageSetUpPr fitToPage="1"/>
  </sheetPr>
  <dimension ref="A1:Q52"/>
  <sheetViews>
    <sheetView showGridLines="0" showZeros="0" zoomScale="90" zoomScaleNormal="90" zoomScalePageLayoutView="0" workbookViewId="0" topLeftCell="A10">
      <selection activeCell="I51" sqref="I51"/>
    </sheetView>
  </sheetViews>
  <sheetFormatPr defaultColWidth="11.421875" defaultRowHeight="12.75"/>
  <cols>
    <col min="1" max="1" width="12.00390625" style="0" customWidth="1"/>
    <col min="4" max="4" width="14.28125" style="0" customWidth="1"/>
    <col min="6" max="6" width="63.421875" style="0" customWidth="1"/>
    <col min="7" max="12" width="13.8515625" style="0" customWidth="1"/>
    <col min="13" max="13" width="3.28125" style="0" customWidth="1"/>
    <col min="14" max="14" width="2.57421875" style="0" customWidth="1"/>
    <col min="15" max="15" width="16.8515625" style="0" hidden="1" customWidth="1"/>
    <col min="16" max="16" width="16.00390625" style="0" hidden="1" customWidth="1"/>
    <col min="17" max="17" width="14.140625" style="0" hidden="1" customWidth="1"/>
    <col min="18" max="18" width="15.7109375" style="0" customWidth="1"/>
    <col min="19" max="19" width="14.140625" style="0" customWidth="1"/>
    <col min="20" max="20" width="15.00390625" style="0" customWidth="1"/>
    <col min="21" max="21" width="12.00390625" style="0" customWidth="1"/>
  </cols>
  <sheetData>
    <row r="1" spans="2:10" ht="15.75">
      <c r="B1" s="75" t="str">
        <f>"Entgelte für Kindertagesstätten  im Jahr "&amp;Einstellungen!C4</f>
        <v>Entgelte für Kindertagesstätten  im Jahr 2019</v>
      </c>
      <c r="J1" s="26"/>
    </row>
    <row r="2" ht="52.5" customHeight="1">
      <c r="J2" s="26"/>
    </row>
    <row r="3" spans="2:12" ht="17.25" customHeight="1">
      <c r="B3" s="27" t="s">
        <v>47</v>
      </c>
      <c r="C3" s="888">
        <f>Eingabetabelle!$E$3</f>
        <v>0</v>
      </c>
      <c r="D3" s="889"/>
      <c r="E3" s="889"/>
      <c r="F3" s="889"/>
      <c r="J3" s="887" t="s">
        <v>60</v>
      </c>
      <c r="K3" s="887"/>
      <c r="L3" s="887"/>
    </row>
    <row r="4" spans="1:3" ht="22.5" customHeight="1" thickBot="1">
      <c r="A4" s="2"/>
      <c r="B4" s="894" t="s">
        <v>99</v>
      </c>
      <c r="C4" s="895"/>
    </row>
    <row r="5" spans="1:12" ht="61.5" customHeight="1" thickBot="1">
      <c r="A5" s="64"/>
      <c r="B5" s="65"/>
      <c r="C5" s="65"/>
      <c r="D5" s="65"/>
      <c r="E5" s="65"/>
      <c r="F5" s="65"/>
      <c r="G5" s="66" t="s">
        <v>48</v>
      </c>
      <c r="H5" s="66" t="s">
        <v>49</v>
      </c>
      <c r="I5" s="66" t="s">
        <v>50</v>
      </c>
      <c r="J5" s="66" t="s">
        <v>51</v>
      </c>
      <c r="K5" s="66" t="s">
        <v>52</v>
      </c>
      <c r="L5" s="66" t="s">
        <v>53</v>
      </c>
    </row>
    <row r="6" spans="1:12" ht="3.75" customHeight="1">
      <c r="A6" s="59"/>
      <c r="B6" s="58"/>
      <c r="C6" s="58"/>
      <c r="D6" s="58"/>
      <c r="E6" s="58"/>
      <c r="F6" s="58"/>
      <c r="G6" s="892"/>
      <c r="H6" s="892"/>
      <c r="I6" s="892"/>
      <c r="J6" s="892"/>
      <c r="K6" s="892"/>
      <c r="L6" s="892"/>
    </row>
    <row r="7" spans="1:12" ht="15" customHeight="1">
      <c r="A7" s="52" t="s">
        <v>11</v>
      </c>
      <c r="B7" s="826" t="s">
        <v>342</v>
      </c>
      <c r="C7" s="826"/>
      <c r="D7" s="826"/>
      <c r="E7" s="826"/>
      <c r="F7" s="826"/>
      <c r="G7" s="893"/>
      <c r="H7" s="893"/>
      <c r="I7" s="893"/>
      <c r="J7" s="893"/>
      <c r="K7" s="893"/>
      <c r="L7" s="893"/>
    </row>
    <row r="8" spans="1:12" ht="15">
      <c r="A8" s="49"/>
      <c r="B8" s="828"/>
      <c r="C8" s="828"/>
      <c r="D8" s="828"/>
      <c r="E8" s="828"/>
      <c r="F8" s="890"/>
      <c r="G8" s="72">
        <f>IF(Einstellungen!$C$25,'KK bis 6 Std.'!$H$52,"")</f>
        <v>0</v>
      </c>
      <c r="H8" s="72">
        <f>IF(Einstellungen!$C$25,'KK über 6 Std.'!$H$52,"")</f>
        <v>0</v>
      </c>
      <c r="I8" s="72">
        <f>IF(Einstellungen!$C$26,'KG bis 6 Std.'!$H$53,"")</f>
        <v>0</v>
      </c>
      <c r="J8" s="72">
        <f>IF(Einstellungen!$C$26,'KG über 6 Std.'!H53,"")</f>
        <v>0</v>
      </c>
      <c r="K8" s="72">
        <f>IF(Einstellungen!$C$27,'Hort bis 4 Std.'!H53,"")</f>
        <v>0</v>
      </c>
      <c r="L8" s="72">
        <f>IF(Einstellungen!$C$27,'Hort über 4 Std.'!H53,"")</f>
        <v>0</v>
      </c>
    </row>
    <row r="9" spans="1:12" ht="6" customHeight="1">
      <c r="A9" s="50"/>
      <c r="B9" s="57"/>
      <c r="C9" s="57"/>
      <c r="D9" s="57"/>
      <c r="E9" s="57"/>
      <c r="F9" s="57"/>
      <c r="G9" s="891"/>
      <c r="H9" s="891"/>
      <c r="I9" s="891"/>
      <c r="J9" s="891"/>
      <c r="K9" s="891"/>
      <c r="L9" s="891"/>
    </row>
    <row r="10" spans="1:12" ht="15" thickBot="1">
      <c r="A10" s="51"/>
      <c r="B10" s="863" t="str">
        <f>"1a     Kosten pro Monat im Jahr "&amp;Einstellungen!C4</f>
        <v>1a     Kosten pro Monat im Jahr 2019</v>
      </c>
      <c r="C10" s="863"/>
      <c r="D10" s="863"/>
      <c r="E10" s="863"/>
      <c r="F10" s="864"/>
      <c r="G10" s="73">
        <f>IF(Einstellungen!$C$25,'KK bis 6 Std.'!$H$55,"")</f>
        <v>0</v>
      </c>
      <c r="H10" s="73">
        <f>IF(Einstellungen!$C$25,'KK über 6 Std.'!$H$55,"")</f>
        <v>0</v>
      </c>
      <c r="I10" s="73">
        <f>IF(Einstellungen!$C$26,'KG bis 6 Std.'!$H$56,"")</f>
        <v>0</v>
      </c>
      <c r="J10" s="73">
        <f>IF(Einstellungen!$C$26,'KG über 6 Std.'!$H$56,"")</f>
        <v>0</v>
      </c>
      <c r="K10" s="73">
        <f>IF(Einstellungen!$C$27,'Hort bis 4 Std.'!$H$56,"")</f>
        <v>0</v>
      </c>
      <c r="L10" s="73">
        <f>IF(Einstellungen!$C$27,'Hort über 4 Std.'!$H$56,"")</f>
        <v>0</v>
      </c>
    </row>
    <row r="11" spans="1:12" ht="3.75" customHeight="1" thickTop="1">
      <c r="A11" s="50"/>
      <c r="B11" s="28"/>
      <c r="C11" s="28"/>
      <c r="D11" s="28"/>
      <c r="E11" s="28"/>
      <c r="F11" s="44"/>
      <c r="G11" s="897"/>
      <c r="H11" s="897"/>
      <c r="I11" s="897"/>
      <c r="J11" s="897"/>
      <c r="K11" s="897"/>
      <c r="L11" s="898"/>
    </row>
    <row r="12" spans="1:12" ht="15" customHeight="1">
      <c r="A12" s="52" t="s">
        <v>31</v>
      </c>
      <c r="B12" s="826" t="s">
        <v>90</v>
      </c>
      <c r="C12" s="826"/>
      <c r="D12" s="826"/>
      <c r="E12" s="826"/>
      <c r="F12" s="896"/>
      <c r="G12" s="897"/>
      <c r="H12" s="897"/>
      <c r="I12" s="897"/>
      <c r="J12" s="897"/>
      <c r="K12" s="897"/>
      <c r="L12" s="898"/>
    </row>
    <row r="13" spans="1:12" ht="12.75" customHeight="1">
      <c r="A13" s="53"/>
      <c r="B13" s="826"/>
      <c r="C13" s="826"/>
      <c r="D13" s="826"/>
      <c r="E13" s="826"/>
      <c r="F13" s="896"/>
      <c r="G13" s="897"/>
      <c r="H13" s="897"/>
      <c r="I13" s="897"/>
      <c r="J13" s="897"/>
      <c r="K13" s="897"/>
      <c r="L13" s="898"/>
    </row>
    <row r="14" spans="1:12" ht="18" customHeight="1">
      <c r="A14" s="54"/>
      <c r="B14" s="828"/>
      <c r="C14" s="828"/>
      <c r="D14" s="828"/>
      <c r="E14" s="828"/>
      <c r="F14" s="890"/>
      <c r="G14" s="72">
        <f>IF(Einstellungen!$C$25,'KK bis 6 Std.'!$H$57,"")</f>
        <v>0</v>
      </c>
      <c r="H14" s="72">
        <f>IF(Einstellungen!$C$25,'KK über 6 Std.'!$H$57,"")</f>
        <v>0</v>
      </c>
      <c r="I14" s="72">
        <f>IF(Einstellungen!$C$26,'KG bis 6 Std.'!$H$58,"")</f>
        <v>0</v>
      </c>
      <c r="J14" s="72">
        <f>IF(Einstellungen!$C$26,'KG über 6 Std.'!$H$58,"")</f>
        <v>0</v>
      </c>
      <c r="K14" s="72">
        <f>IF(Einstellungen!$C$27,'Hort bis 4 Std.'!$H$58,"")</f>
        <v>0</v>
      </c>
      <c r="L14" s="72">
        <f>IF(Einstellungen!$C$27,'Hort über 4 Std.'!$H$58,"")</f>
        <v>0</v>
      </c>
    </row>
    <row r="15" spans="1:12" ht="3.75" customHeight="1">
      <c r="A15" s="53"/>
      <c r="B15" s="28"/>
      <c r="C15" s="28"/>
      <c r="D15" s="28"/>
      <c r="E15" s="28"/>
      <c r="F15" s="44"/>
      <c r="G15" s="861"/>
      <c r="H15" s="861"/>
      <c r="I15" s="861"/>
      <c r="J15" s="861"/>
      <c r="K15" s="861"/>
      <c r="L15" s="862"/>
    </row>
    <row r="16" spans="1:12" ht="15" thickBot="1">
      <c r="A16" s="55"/>
      <c r="B16" s="863" t="str">
        <f>"2a     Kosten im Monat im Jahr "&amp;Einstellungen!C4</f>
        <v>2a     Kosten im Monat im Jahr 2019</v>
      </c>
      <c r="C16" s="863"/>
      <c r="D16" s="863"/>
      <c r="E16" s="863"/>
      <c r="F16" s="46"/>
      <c r="G16" s="73">
        <f>IF(Einstellungen!$C$25,'KK bis 6 Std.'!$H$61,"")</f>
        <v>0</v>
      </c>
      <c r="H16" s="73">
        <f>IF(Einstellungen!$C$25,'KK über 6 Std.'!$H$61,"")</f>
        <v>0</v>
      </c>
      <c r="I16" s="73">
        <f>IF(Einstellungen!$C$26,'KG bis 6 Std.'!$H$62,"")</f>
        <v>0</v>
      </c>
      <c r="J16" s="73">
        <f>IF(Einstellungen!$C$26,'KG über 6 Std.'!$H$62,"")</f>
        <v>0</v>
      </c>
      <c r="K16" s="73">
        <f>IF(Einstellungen!$C$27,'Hort bis 4 Std.'!$H$62,"")</f>
        <v>0</v>
      </c>
      <c r="L16" s="73">
        <f>IF(Einstellungen!$C$27,'Hort über 4 Std.'!$H$62,"")</f>
        <v>0</v>
      </c>
    </row>
    <row r="17" spans="1:12" ht="3.75" customHeight="1" thickTop="1">
      <c r="A17" s="53"/>
      <c r="B17" s="28"/>
      <c r="C17" s="28"/>
      <c r="D17" s="28"/>
      <c r="E17" s="28"/>
      <c r="F17" s="44"/>
      <c r="G17" s="873"/>
      <c r="H17" s="873"/>
      <c r="I17" s="873"/>
      <c r="J17" s="873"/>
      <c r="K17" s="873"/>
      <c r="L17" s="876"/>
    </row>
    <row r="18" spans="1:12" ht="15">
      <c r="A18" s="56" t="s">
        <v>38</v>
      </c>
      <c r="B18" s="826" t="s">
        <v>314</v>
      </c>
      <c r="C18" s="826"/>
      <c r="D18" s="826"/>
      <c r="E18" s="826"/>
      <c r="F18" s="896"/>
      <c r="G18" s="873"/>
      <c r="H18" s="873"/>
      <c r="I18" s="873"/>
      <c r="J18" s="873"/>
      <c r="K18" s="873"/>
      <c r="L18" s="876"/>
    </row>
    <row r="19" spans="1:17" ht="2.25" customHeight="1">
      <c r="A19" s="53"/>
      <c r="B19" s="826"/>
      <c r="C19" s="826"/>
      <c r="D19" s="826"/>
      <c r="E19" s="826"/>
      <c r="F19" s="896"/>
      <c r="G19" s="873"/>
      <c r="H19" s="873"/>
      <c r="I19" s="873"/>
      <c r="J19" s="873"/>
      <c r="K19" s="873"/>
      <c r="L19" s="876"/>
      <c r="O19" s="848" t="str">
        <f>"4a     Kosten im Monat im Jahr "&amp;Einstellungen!C4</f>
        <v>4a     Kosten im Monat im Jahr 2019</v>
      </c>
      <c r="P19" s="849"/>
      <c r="Q19" s="71"/>
    </row>
    <row r="20" spans="1:17" ht="3" customHeight="1">
      <c r="A20" s="53"/>
      <c r="B20" s="826"/>
      <c r="C20" s="826"/>
      <c r="D20" s="826"/>
      <c r="E20" s="826"/>
      <c r="F20" s="896"/>
      <c r="G20" s="873"/>
      <c r="H20" s="873"/>
      <c r="I20" s="873"/>
      <c r="J20" s="873"/>
      <c r="K20" s="873"/>
      <c r="L20" s="876"/>
      <c r="O20" s="850"/>
      <c r="P20" s="851"/>
      <c r="Q20" s="71"/>
    </row>
    <row r="21" spans="1:17" ht="12.75" customHeight="1">
      <c r="A21" s="54"/>
      <c r="B21" s="828"/>
      <c r="C21" s="828"/>
      <c r="D21" s="828"/>
      <c r="E21" s="828"/>
      <c r="F21" s="890"/>
      <c r="G21" s="72">
        <f>IF(Einstellungen!$C$25,'KK bis 6 Std.'!$H$63,"")</f>
        <v>0</v>
      </c>
      <c r="H21" s="72">
        <f>IF(Einstellungen!$C$25,'KK über 6 Std.'!$H$63,"")</f>
        <v>0</v>
      </c>
      <c r="I21" s="72">
        <f>IF(Einstellungen!$C$26,'KG bis 6 Std.'!$H$64,"")</f>
        <v>0</v>
      </c>
      <c r="J21" s="72">
        <f>IF(Einstellungen!$C$26,'KG über 6 Std.'!$H$64,"")</f>
        <v>0</v>
      </c>
      <c r="K21" s="72">
        <f>IF(Einstellungen!$C$27,'Hort bis 4 Std.'!$H$64,"")</f>
        <v>0</v>
      </c>
      <c r="L21" s="72">
        <f>IF(Einstellungen!$C$27,'Hort über 4 Std.'!$H$64,"")</f>
        <v>0</v>
      </c>
      <c r="O21" s="852" t="s">
        <v>343</v>
      </c>
      <c r="P21" s="853"/>
      <c r="Q21" s="854"/>
    </row>
    <row r="22" spans="1:17" ht="4.5" customHeight="1">
      <c r="A22" s="53"/>
      <c r="B22" s="29"/>
      <c r="C22" s="29"/>
      <c r="D22" s="29"/>
      <c r="E22" s="29"/>
      <c r="F22" s="45"/>
      <c r="G22" s="861"/>
      <c r="H22" s="861"/>
      <c r="I22" s="861"/>
      <c r="J22" s="861"/>
      <c r="K22" s="861"/>
      <c r="L22" s="862"/>
      <c r="O22" s="855"/>
      <c r="P22" s="856"/>
      <c r="Q22" s="857"/>
    </row>
    <row r="23" spans="1:17" ht="15" thickBot="1">
      <c r="A23" s="55"/>
      <c r="B23" s="863" t="str">
        <f>"3a     Kosten im Monat im Jahr "&amp;Einstellungen!C4</f>
        <v>3a     Kosten im Monat im Jahr 2019</v>
      </c>
      <c r="C23" s="863"/>
      <c r="D23" s="863"/>
      <c r="E23" s="863"/>
      <c r="F23" s="864"/>
      <c r="G23" s="73">
        <f>IF(Einstellungen!$C$25,'KK bis 6 Std.'!$H$68,"")</f>
        <v>0</v>
      </c>
      <c r="H23" s="73">
        <f>IF(Einstellungen!$C$25,'KK über 6 Std.'!$H$68,"")</f>
        <v>0</v>
      </c>
      <c r="I23" s="73">
        <f>IF(Einstellungen!$C$26,'KG bis 6 Std.'!$H$69,"")</f>
        <v>0</v>
      </c>
      <c r="J23" s="73">
        <f>IF(Einstellungen!$C$26,'KG über 6 Std.'!$H$69,"")</f>
        <v>0</v>
      </c>
      <c r="K23" s="73">
        <f>IF(Einstellungen!$C$27,'Hort bis 4 Std.'!$H$69,"")</f>
        <v>0</v>
      </c>
      <c r="L23" s="73">
        <f>IF(Einstellungen!$C$27,'Hort über 4 Std.'!$H$69,"")</f>
        <v>0</v>
      </c>
      <c r="O23" s="858"/>
      <c r="P23" s="859"/>
      <c r="Q23" s="860"/>
    </row>
    <row r="24" spans="1:12" ht="4.5" customHeight="1" thickTop="1">
      <c r="A24" s="50"/>
      <c r="B24" s="19"/>
      <c r="C24" s="19"/>
      <c r="D24" s="19"/>
      <c r="E24" s="19"/>
      <c r="F24" s="47"/>
      <c r="G24" s="873"/>
      <c r="H24" s="873"/>
      <c r="I24" s="873"/>
      <c r="J24" s="873"/>
      <c r="K24" s="873"/>
      <c r="L24" s="876"/>
    </row>
    <row r="25" spans="1:12" ht="15" customHeight="1">
      <c r="A25" s="76" t="str">
        <f>IF(Einstellungen!C23,"4.","")</f>
        <v>4.</v>
      </c>
      <c r="B25" s="865" t="str">
        <f>IF(Einstellungen!C23,Zusammenfassung!O21,"")</f>
        <v>Tagessatz, die die amtsfreie Gemeinde/ Stadt bzw. Amt 
für Kinder ausserhalb ihres Zuständigkeitsbereiches, aber im LK PM zahlt</v>
      </c>
      <c r="C25" s="865"/>
      <c r="D25" s="865"/>
      <c r="E25" s="865"/>
      <c r="F25" s="866"/>
      <c r="G25" s="873"/>
      <c r="H25" s="873"/>
      <c r="I25" s="873"/>
      <c r="J25" s="873"/>
      <c r="K25" s="873"/>
      <c r="L25" s="876"/>
    </row>
    <row r="26" spans="1:12" ht="15">
      <c r="A26" s="77"/>
      <c r="B26" s="865"/>
      <c r="C26" s="865"/>
      <c r="D26" s="865"/>
      <c r="E26" s="865"/>
      <c r="F26" s="866"/>
      <c r="G26" s="873"/>
      <c r="H26" s="873"/>
      <c r="I26" s="873"/>
      <c r="J26" s="873"/>
      <c r="K26" s="873"/>
      <c r="L26" s="876"/>
    </row>
    <row r="27" spans="1:12" ht="15">
      <c r="A27" s="78"/>
      <c r="B27" s="867"/>
      <c r="C27" s="867"/>
      <c r="D27" s="867"/>
      <c r="E27" s="867"/>
      <c r="F27" s="868"/>
      <c r="G27" s="74">
        <f>IF(Einstellungen!$C$23,IF(Einstellungen!$C$25,'KK bis 6 Std.'!$H$70,""),"")</f>
        <v>0</v>
      </c>
      <c r="H27" s="74">
        <f>IF(Einstellungen!$C$23,IF(Einstellungen!$C$25,'KK über 6 Std.'!$H$70,""),"")</f>
        <v>0</v>
      </c>
      <c r="I27" s="74">
        <f>IF(Einstellungen!$C$23,IF(Einstellungen!$C$26,'KG bis 6 Std.'!$H$71,""),"")</f>
        <v>0</v>
      </c>
      <c r="J27" s="74">
        <f>IF(Einstellungen!$C$23,IF(Einstellungen!$C$26,'KG über 6 Std.'!$H$71,""),"")</f>
        <v>0</v>
      </c>
      <c r="K27" s="74">
        <f>IF(Einstellungen!$C$23,IF(Einstellungen!$C$27,'Hort bis 4 Std.'!$H$71,""),"")</f>
        <v>0</v>
      </c>
      <c r="L27" s="74">
        <f>IF(Einstellungen!$C$23,IF(Einstellungen!$C$27,'Hort über 4 Std.'!$H$71,""),"")</f>
        <v>0</v>
      </c>
    </row>
    <row r="28" spans="1:12" ht="4.5" customHeight="1">
      <c r="A28" s="77"/>
      <c r="B28" s="80"/>
      <c r="C28" s="80"/>
      <c r="D28" s="80"/>
      <c r="E28" s="80"/>
      <c r="F28" s="81"/>
      <c r="G28" s="873"/>
      <c r="H28" s="873"/>
      <c r="I28" s="873"/>
      <c r="J28" s="873"/>
      <c r="K28" s="873"/>
      <c r="L28" s="876"/>
    </row>
    <row r="29" spans="1:12" ht="15">
      <c r="A29" s="78"/>
      <c r="B29" s="904" t="str">
        <f>IF(Einstellungen!C23,Zusammenfassung!O19,"")</f>
        <v>4a     Kosten im Monat im Jahr 2019</v>
      </c>
      <c r="C29" s="904"/>
      <c r="D29" s="904"/>
      <c r="E29" s="904"/>
      <c r="F29" s="79"/>
      <c r="G29" s="74">
        <f>IF(Einstellungen!$C$23,IF(Einstellungen!$C$25,'KK bis 6 Std.'!$H$75,""),"")</f>
        <v>0</v>
      </c>
      <c r="H29" s="74">
        <f>IF(Einstellungen!$C$23,IF(Einstellungen!$C$25,'KK über 6 Std.'!$H$75,""),"")</f>
        <v>0</v>
      </c>
      <c r="I29" s="74">
        <f>IF(Einstellungen!$C$23,IF(Einstellungen!$C$26,'KG bis 6 Std.'!$H$76,""),"")</f>
        <v>0</v>
      </c>
      <c r="J29" s="74">
        <f>IF(Einstellungen!$C$23,IF(Einstellungen!$C$26,'KG über 6 Std.'!$H$76,""),"")</f>
        <v>0</v>
      </c>
      <c r="K29" s="74">
        <f>IF(Einstellungen!$C$23,IF(Einstellungen!$C$27,'Hort bis 4 Std.'!$H$76,""),"")</f>
        <v>0</v>
      </c>
      <c r="L29" s="74">
        <f>IF(Einstellungen!$C$23,IF(Einstellungen!$C$27,'Hort über 4 Std.'!$H$76,""),"")</f>
        <v>0</v>
      </c>
    </row>
    <row r="30" spans="1:12" ht="3" customHeight="1">
      <c r="A30" s="50"/>
      <c r="B30" s="19"/>
      <c r="C30" s="19"/>
      <c r="D30" s="19"/>
      <c r="E30" s="19"/>
      <c r="F30" s="19"/>
      <c r="G30" s="873"/>
      <c r="H30" s="873"/>
      <c r="I30" s="873"/>
      <c r="J30" s="873"/>
      <c r="K30" s="873"/>
      <c r="L30" s="873"/>
    </row>
    <row r="31" spans="1:12" ht="3.75" customHeight="1">
      <c r="A31" s="90"/>
      <c r="B31" s="871"/>
      <c r="C31" s="871"/>
      <c r="D31" s="871"/>
      <c r="E31" s="871"/>
      <c r="F31" s="872"/>
      <c r="G31" s="874"/>
      <c r="H31" s="861"/>
      <c r="I31" s="861"/>
      <c r="J31" s="861"/>
      <c r="K31" s="861"/>
      <c r="L31" s="862"/>
    </row>
    <row r="32" spans="1:12" ht="27" customHeight="1">
      <c r="A32" s="89">
        <f>IF(Einstellungen!C24,"5.","")</f>
      </c>
      <c r="B32" s="899">
        <f>IF(Einstellungen!C24,"Tagessatz für Kinder, die ihren gewöhnlichen Aufenthalt  im LK PM haben und innerhalb des Amtes in einer anderen als die Wohnortgemeinde eine Kita besuchen.","")</f>
      </c>
      <c r="C32" s="899"/>
      <c r="D32" s="899"/>
      <c r="E32" s="899"/>
      <c r="F32" s="903"/>
      <c r="G32" s="875"/>
      <c r="H32" s="873"/>
      <c r="I32" s="873"/>
      <c r="J32" s="873"/>
      <c r="K32" s="873"/>
      <c r="L32" s="876"/>
    </row>
    <row r="33" spans="1:12" ht="3.75" customHeight="1">
      <c r="A33" s="87"/>
      <c r="B33" s="899"/>
      <c r="C33" s="899"/>
      <c r="D33" s="899"/>
      <c r="E33" s="899"/>
      <c r="F33" s="903"/>
      <c r="G33" s="877"/>
      <c r="H33" s="878"/>
      <c r="I33" s="878"/>
      <c r="J33" s="878"/>
      <c r="K33" s="878"/>
      <c r="L33" s="879"/>
    </row>
    <row r="34" spans="1:12" ht="15">
      <c r="A34" s="88"/>
      <c r="B34" s="885"/>
      <c r="C34" s="885"/>
      <c r="D34" s="885"/>
      <c r="E34" s="885"/>
      <c r="F34" s="886"/>
      <c r="G34" s="72">
        <f>IF(Einstellungen!$C$24,IF(Einstellungen!$C$25,'KK bis 6 Std.'!$H$77,""),"")</f>
      </c>
      <c r="H34" s="72">
        <f>IF(Einstellungen!$C$24,IF(Einstellungen!$C$25,'KK über 6 Std.'!$H$77,""),"")</f>
      </c>
      <c r="I34" s="72">
        <f>IF(Einstellungen!$C$24,IF(Einstellungen!$C$25,'KG bis 6 Std.'!$H$78,""),"")</f>
      </c>
      <c r="J34" s="72">
        <f>IF(Einstellungen!$C$24,IF(Einstellungen!$C$26,'KG über 6 Std.'!$H$78,""),"")</f>
      </c>
      <c r="K34" s="72">
        <f>IF(Einstellungen!$C$24,IF(Einstellungen!$C$27,'Hort bis 4 Std.'!$H$78,""),"")</f>
      </c>
      <c r="L34" s="72">
        <f>IF(Einstellungen!$C$24,IF(Einstellungen!$C$27,'Hort über 4 Std.'!$H$78,""),"")</f>
      </c>
    </row>
    <row r="35" spans="1:12" ht="3.75" customHeight="1">
      <c r="A35" s="869"/>
      <c r="B35" s="883"/>
      <c r="C35" s="883"/>
      <c r="D35" s="883"/>
      <c r="E35" s="883"/>
      <c r="F35" s="884"/>
      <c r="G35" s="880"/>
      <c r="H35" s="881"/>
      <c r="I35" s="881"/>
      <c r="J35" s="881"/>
      <c r="K35" s="881"/>
      <c r="L35" s="882"/>
    </row>
    <row r="36" spans="1:12" ht="15.75" customHeight="1">
      <c r="A36" s="870"/>
      <c r="B36" s="885">
        <f>IF(Einstellungen!C24,"5a     Kosten im Monat im Jahr "&amp;Einstellungen!C4,"")</f>
      </c>
      <c r="C36" s="885"/>
      <c r="D36" s="885"/>
      <c r="E36" s="885"/>
      <c r="F36" s="886"/>
      <c r="G36" s="72">
        <f>IF(Einstellungen!$C$24,IF(Einstellungen!$C$25,'KK bis 6 Std.'!$H$82,""),"")</f>
      </c>
      <c r="H36" s="72">
        <f>IF(Einstellungen!$C$24,IF(Einstellungen!$C$25,'KK über 6 Std.'!$H$82,""),"")</f>
      </c>
      <c r="I36" s="72">
        <f>IF(Einstellungen!$C$24,IF(Einstellungen!$C$25,'KG bis 6 Std.'!$H$83,""),"")</f>
      </c>
      <c r="J36" s="72">
        <f>IF(Einstellungen!$C$24,IF(Einstellungen!$C$26,'KG über 6 Std.'!$H$83,""),"")</f>
      </c>
      <c r="K36" s="72">
        <f>IF(Einstellungen!$C$24,IF(Einstellungen!$C$27,'Hort bis 4 Std.'!$H$83,""),"")</f>
      </c>
      <c r="L36" s="72">
        <f>IF(Einstellungen!$C$24,IF(Einstellungen!$C$27,'Hort über 4 Std.'!$H$83,""),"")</f>
      </c>
    </row>
    <row r="37" spans="1:12" ht="3" customHeight="1">
      <c r="A37" s="95"/>
      <c r="B37" s="95"/>
      <c r="C37" s="95"/>
      <c r="D37" s="95"/>
      <c r="E37" s="95"/>
      <c r="F37" s="95"/>
      <c r="G37" s="95"/>
      <c r="H37" s="95"/>
      <c r="I37" s="95"/>
      <c r="J37" s="95"/>
      <c r="K37" s="95"/>
      <c r="L37" s="95"/>
    </row>
    <row r="38" spans="2:11" ht="3" customHeight="1">
      <c r="B38" s="905"/>
      <c r="C38" s="905"/>
      <c r="D38" s="905"/>
      <c r="E38" s="905"/>
      <c r="F38" s="905"/>
      <c r="G38" s="905"/>
      <c r="H38" s="905"/>
      <c r="I38" s="905"/>
      <c r="J38" s="905"/>
      <c r="K38" s="905"/>
    </row>
    <row r="39" ht="3" customHeight="1"/>
    <row r="40" spans="1:12" ht="4.5" customHeight="1">
      <c r="A40" s="90"/>
      <c r="B40" s="98"/>
      <c r="C40" s="98"/>
      <c r="D40" s="98"/>
      <c r="E40" s="98"/>
      <c r="F40" s="97"/>
      <c r="G40" s="99"/>
      <c r="H40" s="99"/>
      <c r="I40" s="99"/>
      <c r="J40" s="99"/>
      <c r="K40" s="99"/>
      <c r="L40" s="339"/>
    </row>
    <row r="41" spans="1:12" ht="33" customHeight="1">
      <c r="A41" s="532" t="s">
        <v>218</v>
      </c>
      <c r="B41" s="899" t="s">
        <v>382</v>
      </c>
      <c r="C41" s="899"/>
      <c r="D41" s="899"/>
      <c r="E41" s="899"/>
      <c r="F41" s="899"/>
      <c r="G41" s="900"/>
      <c r="H41" s="901"/>
      <c r="I41" s="901"/>
      <c r="J41" s="901"/>
      <c r="K41" s="901"/>
      <c r="L41" s="902"/>
    </row>
    <row r="42" spans="1:12" ht="3.75" customHeight="1">
      <c r="A42" s="90"/>
      <c r="B42" s="57"/>
      <c r="C42" s="57"/>
      <c r="D42" s="57"/>
      <c r="E42" s="57"/>
      <c r="F42" s="96"/>
      <c r="G42" s="93"/>
      <c r="H42" s="93"/>
      <c r="I42" s="94"/>
      <c r="J42" s="94"/>
      <c r="K42" s="94"/>
      <c r="L42" s="94"/>
    </row>
    <row r="43" spans="1:12" ht="15" thickBot="1">
      <c r="A43" s="51"/>
      <c r="B43" s="863" t="str">
        <f>"6a Beitrag je Monat im Jahr "&amp;Einstellungen!C4</f>
        <v>6a Beitrag je Monat im Jahr 2019</v>
      </c>
      <c r="C43" s="863"/>
      <c r="D43" s="863"/>
      <c r="E43" s="863"/>
      <c r="F43" s="313"/>
      <c r="G43" s="84">
        <f>IF(G8="","",(G8-'KK bis 6 Std.'!I25)*21)</f>
        <v>0</v>
      </c>
      <c r="H43" s="84">
        <f>IF(H8="","",(H8-'KK über 6 Std.'!I25)*21)</f>
        <v>0</v>
      </c>
      <c r="I43" s="84">
        <f>IF(I8="","",(I8-'KG bis 6 Std.'!I25)*21)</f>
        <v>0</v>
      </c>
      <c r="J43" s="84">
        <f>IF(J8="","",(J8-'KG über 6 Std.'!I25)*21)</f>
        <v>0</v>
      </c>
      <c r="K43" s="84">
        <f>IF(K8="","",(K8-'Hort bis 4 Std.'!I25)*21)</f>
        <v>0</v>
      </c>
      <c r="L43" s="84">
        <f>IF(L8="","",(L8-'Hort über 4 Std.'!I25)*21)</f>
        <v>0</v>
      </c>
    </row>
    <row r="44" spans="1:12" ht="4.5" customHeight="1" thickTop="1">
      <c r="A44" s="90"/>
      <c r="B44" s="98"/>
      <c r="C44" s="98"/>
      <c r="D44" s="98"/>
      <c r="E44" s="98"/>
      <c r="F44" s="97"/>
      <c r="G44" s="99"/>
      <c r="H44" s="99"/>
      <c r="I44" s="99"/>
      <c r="J44" s="99"/>
      <c r="K44" s="99"/>
      <c r="L44" s="339"/>
    </row>
    <row r="45" spans="1:12" ht="15">
      <c r="A45" s="532" t="s">
        <v>240</v>
      </c>
      <c r="B45" s="899" t="s">
        <v>384</v>
      </c>
      <c r="C45" s="899"/>
      <c r="D45" s="899"/>
      <c r="E45" s="899"/>
      <c r="F45" s="899"/>
      <c r="G45" s="900"/>
      <c r="H45" s="901"/>
      <c r="I45" s="901"/>
      <c r="J45" s="901"/>
      <c r="K45" s="901"/>
      <c r="L45" s="902"/>
    </row>
    <row r="46" spans="1:12" ht="3.75" customHeight="1">
      <c r="A46" s="90"/>
      <c r="B46" s="57"/>
      <c r="C46" s="57"/>
      <c r="D46" s="57"/>
      <c r="E46" s="57"/>
      <c r="F46" s="96"/>
      <c r="G46" s="93"/>
      <c r="H46" s="93"/>
      <c r="I46" s="94"/>
      <c r="J46" s="94"/>
      <c r="K46" s="94"/>
      <c r="L46" s="94"/>
    </row>
    <row r="47" spans="1:12" ht="15" thickBot="1">
      <c r="A47" s="51"/>
      <c r="B47" s="863" t="str">
        <f>"7a Beitrag je Monat im Jahr "&amp;Einstellungen!C4</f>
        <v>7a Beitrag je Monat im Jahr 2019</v>
      </c>
      <c r="C47" s="863"/>
      <c r="D47" s="863"/>
      <c r="E47" s="863"/>
      <c r="F47" s="313"/>
      <c r="G47" s="84"/>
      <c r="H47" s="84"/>
      <c r="I47" s="84"/>
      <c r="J47" s="84"/>
      <c r="K47" s="84"/>
      <c r="L47" s="84"/>
    </row>
    <row r="48" spans="7:12" ht="5.25" customHeight="1" thickTop="1">
      <c r="G48" s="600"/>
      <c r="L48" s="601"/>
    </row>
    <row r="49" spans="1:12" ht="30.75" customHeight="1">
      <c r="A49" s="532" t="s">
        <v>241</v>
      </c>
      <c r="B49" s="899" t="s">
        <v>405</v>
      </c>
      <c r="C49" s="899"/>
      <c r="D49" s="899"/>
      <c r="E49" s="899"/>
      <c r="F49" s="899"/>
      <c r="G49" s="900"/>
      <c r="H49" s="901"/>
      <c r="I49" s="901"/>
      <c r="J49" s="901"/>
      <c r="K49" s="901"/>
      <c r="L49" s="902"/>
    </row>
    <row r="50" spans="1:12" ht="4.5" customHeight="1">
      <c r="A50" s="90"/>
      <c r="B50" s="57"/>
      <c r="C50" s="57"/>
      <c r="D50" s="57"/>
      <c r="E50" s="57"/>
      <c r="F50" s="96"/>
      <c r="G50" s="93"/>
      <c r="H50" s="93"/>
      <c r="I50" s="94"/>
      <c r="J50" s="94"/>
      <c r="K50" s="94"/>
      <c r="L50" s="94"/>
    </row>
    <row r="51" spans="1:12" ht="15" thickBot="1">
      <c r="A51" s="51"/>
      <c r="B51" s="863" t="str">
        <f>"8a Beitrag je Monat im Jahr "&amp;Einstellungen!C4</f>
        <v>8a Beitrag je Monat im Jahr 2019</v>
      </c>
      <c r="C51" s="863"/>
      <c r="D51" s="863"/>
      <c r="E51" s="863"/>
      <c r="F51" s="313"/>
      <c r="G51" s="84"/>
      <c r="H51" s="84"/>
      <c r="I51" s="84">
        <f>IF(Eingabetabelle!$I$15=0,0,Eingabetabelle!$G$33/Eingabetabelle!$I$15/12)</f>
        <v>0</v>
      </c>
      <c r="J51" s="84">
        <f>IF(Eingabetabelle!$I$15=0,0,Eingabetabelle!$G$33/Eingabetabelle!$I$15/12)</f>
        <v>0</v>
      </c>
      <c r="K51" s="84"/>
      <c r="L51" s="84"/>
    </row>
    <row r="52" spans="2:12" ht="15" thickTop="1">
      <c r="B52" s="12" t="s">
        <v>45</v>
      </c>
      <c r="C52" s="550" t="str">
        <f>Einstellungen!C6</f>
        <v>örtlicher Träger der Jugendhilfe</v>
      </c>
      <c r="E52" s="12" t="s">
        <v>316</v>
      </c>
      <c r="F52" s="338" t="s">
        <v>373</v>
      </c>
      <c r="K52" s="315" t="s">
        <v>381</v>
      </c>
      <c r="L52" s="319" t="str">
        <f>Einstellungen!C3</f>
        <v>28.11.2018</v>
      </c>
    </row>
  </sheetData>
  <sheetProtection password="CA75" sheet="1" objects="1" scenarios="1"/>
  <mergeCells count="39">
    <mergeCell ref="G41:L41"/>
    <mergeCell ref="B43:E43"/>
    <mergeCell ref="B38:K38"/>
    <mergeCell ref="B49:F49"/>
    <mergeCell ref="G49:L49"/>
    <mergeCell ref="B51:E51"/>
    <mergeCell ref="G28:L28"/>
    <mergeCell ref="B32:F34"/>
    <mergeCell ref="B29:E29"/>
    <mergeCell ref="B45:F45"/>
    <mergeCell ref="G45:L45"/>
    <mergeCell ref="B47:E47"/>
    <mergeCell ref="B41:F41"/>
    <mergeCell ref="B16:E16"/>
    <mergeCell ref="B18:F21"/>
    <mergeCell ref="G24:L26"/>
    <mergeCell ref="G17:L20"/>
    <mergeCell ref="G11:L13"/>
    <mergeCell ref="G15:L15"/>
    <mergeCell ref="B35:F35"/>
    <mergeCell ref="B36:F36"/>
    <mergeCell ref="J3:L3"/>
    <mergeCell ref="C3:F3"/>
    <mergeCell ref="B7:F8"/>
    <mergeCell ref="B10:F10"/>
    <mergeCell ref="G9:L9"/>
    <mergeCell ref="G6:L7"/>
    <mergeCell ref="B4:C4"/>
    <mergeCell ref="B12:F14"/>
    <mergeCell ref="O19:P20"/>
    <mergeCell ref="O21:Q23"/>
    <mergeCell ref="G22:L22"/>
    <mergeCell ref="B23:F23"/>
    <mergeCell ref="B25:F27"/>
    <mergeCell ref="A35:A36"/>
    <mergeCell ref="B31:F31"/>
    <mergeCell ref="G30:L30"/>
    <mergeCell ref="G31:L33"/>
    <mergeCell ref="G35:L35"/>
  </mergeCells>
  <conditionalFormatting sqref="B38:K38">
    <cfRule type="expression" priority="4" dxfId="19" stopIfTrue="1">
      <formula>$P$12=1</formula>
    </cfRule>
  </conditionalFormatting>
  <conditionalFormatting sqref="L38">
    <cfRule type="expression" priority="5" dxfId="20" stopIfTrue="1">
      <formula>$P$12=1</formula>
    </cfRule>
  </conditionalFormatting>
  <conditionalFormatting sqref="A38">
    <cfRule type="expression" priority="6" dxfId="21" stopIfTrue="1">
      <formula>$P$12=1</formula>
    </cfRule>
  </conditionalFormatting>
  <conditionalFormatting sqref="A31:L37">
    <cfRule type="expression" priority="7" dxfId="0" stopIfTrue="1">
      <formula>$P$12=2</formula>
    </cfRule>
  </conditionalFormatting>
  <conditionalFormatting sqref="A40:L43">
    <cfRule type="expression" priority="3" dxfId="0" stopIfTrue="1">
      <formula>$P$12=2</formula>
    </cfRule>
  </conditionalFormatting>
  <conditionalFormatting sqref="A44:L47">
    <cfRule type="expression" priority="2" dxfId="0" stopIfTrue="1">
      <formula>$P$12=2</formula>
    </cfRule>
  </conditionalFormatting>
  <conditionalFormatting sqref="A49:L51">
    <cfRule type="expression" priority="1" dxfId="0" stopIfTrue="1">
      <formula>$P$12=2</formula>
    </cfRule>
  </conditionalFormatting>
  <printOptions horizontalCentered="1"/>
  <pageMargins left="0.3937007874015748" right="0.3937007874015748" top="0.7874015748031497" bottom="0.1968503937007874" header="0.3937007874015748" footer="0.15748031496062992"/>
  <pageSetup fitToHeight="1" fitToWidth="1" horizontalDpi="300" verticalDpi="300" orientation="landscape" paperSize="9" scale="67" r:id="rId2"/>
  <headerFooter alignWithMargins="0">
    <oddFooter>&amp;Rgedruckt am: &amp;D</oddFooter>
  </headerFooter>
  <drawing r:id="rId1"/>
</worksheet>
</file>

<file path=xl/worksheets/sheet11.xml><?xml version="1.0" encoding="utf-8"?>
<worksheet xmlns="http://schemas.openxmlformats.org/spreadsheetml/2006/main" xmlns:r="http://schemas.openxmlformats.org/officeDocument/2006/relationships">
  <sheetPr codeName="Tabelle10">
    <tabColor rgb="FFFFC000"/>
    <pageSetUpPr fitToPage="1"/>
  </sheetPr>
  <dimension ref="A1:Q54"/>
  <sheetViews>
    <sheetView showGridLines="0" showZeros="0" zoomScale="90" zoomScaleNormal="90" zoomScalePageLayoutView="0" workbookViewId="0" topLeftCell="A17">
      <selection activeCell="I53" sqref="I53"/>
    </sheetView>
  </sheetViews>
  <sheetFormatPr defaultColWidth="11.421875" defaultRowHeight="12.75"/>
  <cols>
    <col min="1" max="1" width="11.7109375" style="0" customWidth="1"/>
    <col min="6" max="6" width="56.28125" style="0" customWidth="1"/>
    <col min="7" max="12" width="13.00390625" style="0" customWidth="1"/>
    <col min="13" max="13" width="3.421875" style="0" customWidth="1"/>
    <col min="14" max="14" width="3.28125" style="0" customWidth="1"/>
    <col min="15" max="15" width="19.00390625" style="0" hidden="1" customWidth="1"/>
    <col min="16" max="16" width="15.57421875" style="0" hidden="1" customWidth="1"/>
    <col min="17" max="17" width="13.7109375" style="0" hidden="1" customWidth="1"/>
    <col min="18" max="18" width="16.28125" style="0" customWidth="1"/>
    <col min="19" max="19" width="14.7109375" style="0" customWidth="1"/>
    <col min="20" max="20" width="17.57421875" style="0" customWidth="1"/>
  </cols>
  <sheetData>
    <row r="1" ht="12.75" hidden="1">
      <c r="J1" s="26"/>
    </row>
    <row r="2" ht="74.25" customHeight="1">
      <c r="A2" s="551" t="str">
        <f>"Entgelte für Kindertagesstätten  im Jahr "&amp;Einstellungen!C4</f>
        <v>Entgelte für Kindertagesstätten  im Jahr 2019</v>
      </c>
    </row>
    <row r="3" spans="2:12" ht="17.25" customHeight="1">
      <c r="B3" s="27" t="s">
        <v>47</v>
      </c>
      <c r="C3" s="918">
        <f>Eingabetabelle!$E$3</f>
        <v>0</v>
      </c>
      <c r="D3" s="919"/>
      <c r="E3" s="919"/>
      <c r="F3" s="919"/>
      <c r="J3" s="887" t="s">
        <v>60</v>
      </c>
      <c r="K3" s="887"/>
      <c r="L3" s="887"/>
    </row>
    <row r="4" spans="1:2" ht="15" customHeight="1" thickBot="1">
      <c r="A4" s="2"/>
      <c r="B4" t="s">
        <v>55</v>
      </c>
    </row>
    <row r="5" spans="1:12" ht="66.75" customHeight="1" thickBot="1">
      <c r="A5" s="64"/>
      <c r="B5" s="65"/>
      <c r="C5" s="65"/>
      <c r="D5" s="65"/>
      <c r="E5" s="65"/>
      <c r="F5" s="65"/>
      <c r="G5" s="66" t="s">
        <v>48</v>
      </c>
      <c r="H5" s="66" t="s">
        <v>49</v>
      </c>
      <c r="I5" s="66" t="s">
        <v>50</v>
      </c>
      <c r="J5" s="66" t="s">
        <v>51</v>
      </c>
      <c r="K5" s="66" t="s">
        <v>52</v>
      </c>
      <c r="L5" s="66" t="s">
        <v>53</v>
      </c>
    </row>
    <row r="6" spans="1:12" ht="15" customHeight="1">
      <c r="A6" s="48" t="s">
        <v>11</v>
      </c>
      <c r="B6" s="920" t="s">
        <v>315</v>
      </c>
      <c r="C6" s="920"/>
      <c r="D6" s="920"/>
      <c r="E6" s="920"/>
      <c r="F6" s="921"/>
      <c r="G6" s="922"/>
      <c r="H6" s="923"/>
      <c r="I6" s="923"/>
      <c r="J6" s="923"/>
      <c r="K6" s="923"/>
      <c r="L6" s="924"/>
    </row>
    <row r="7" spans="1:12" ht="19.5" customHeight="1">
      <c r="A7" s="49"/>
      <c r="B7" s="828"/>
      <c r="C7" s="828"/>
      <c r="D7" s="828"/>
      <c r="E7" s="828"/>
      <c r="F7" s="890"/>
      <c r="G7" s="925"/>
      <c r="H7" s="926"/>
      <c r="I7" s="926"/>
      <c r="J7" s="926"/>
      <c r="K7" s="926"/>
      <c r="L7" s="927"/>
    </row>
    <row r="8" spans="1:12" ht="3.75" customHeight="1">
      <c r="A8" s="50"/>
      <c r="B8" s="28"/>
      <c r="C8" s="28"/>
      <c r="D8" s="28"/>
      <c r="E8" s="28"/>
      <c r="F8" s="44"/>
      <c r="G8" s="60"/>
      <c r="H8" s="61"/>
      <c r="I8" s="61"/>
      <c r="J8" s="61"/>
      <c r="K8" s="61"/>
      <c r="L8" s="61"/>
    </row>
    <row r="9" spans="1:12" ht="15" customHeight="1">
      <c r="A9" s="50"/>
      <c r="B9" s="899" t="str">
        <f>"1a     Kosten pro Monat im Jahr "&amp;Eingabetabelle!P2</f>
        <v>1a     Kosten pro Monat im Jahr </v>
      </c>
      <c r="C9" s="899"/>
      <c r="D9" s="899"/>
      <c r="E9" s="899"/>
      <c r="F9" s="903"/>
      <c r="G9" s="82">
        <f>IF(Einstellungen!$C$25,'KK bis 6 Std.'!$H$55,"")</f>
        <v>0</v>
      </c>
      <c r="H9" s="82">
        <f>IF(Einstellungen!$C$25,'KK über 6 Std.'!$H$55,"")</f>
        <v>0</v>
      </c>
      <c r="I9" s="82">
        <f>IF(Einstellungen!$C$26,'KG bis 6 Std.'!$H$56,"")</f>
        <v>0</v>
      </c>
      <c r="J9" s="82">
        <f>IF(Einstellungen!$C$26,'KG über 6 Std.'!$H$56,"")</f>
        <v>0</v>
      </c>
      <c r="K9" s="82">
        <f>IF(Einstellungen!$C$27,'Hort bis 4 Std.'!$H$56,"")</f>
        <v>0</v>
      </c>
      <c r="L9" s="82">
        <f>IF(Einstellungen!$C$27,'Hort über 4 Std.'!$H$56,"")</f>
        <v>0</v>
      </c>
    </row>
    <row r="10" spans="1:12" ht="15">
      <c r="A10" s="49"/>
      <c r="B10" s="828" t="s">
        <v>56</v>
      </c>
      <c r="C10" s="828"/>
      <c r="D10" s="828"/>
      <c r="E10" s="828"/>
      <c r="F10" s="890"/>
      <c r="G10" s="536">
        <f>IF(Einstellungen!$C$25,G9*3,"")</f>
        <v>0</v>
      </c>
      <c r="H10" s="536">
        <f>IF(Einstellungen!$C$25,H9*3,"")</f>
        <v>0</v>
      </c>
      <c r="I10" s="536">
        <f>IF(Einstellungen!$C$26,I9*3,"")</f>
        <v>0</v>
      </c>
      <c r="J10" s="536">
        <f>IF(Einstellungen!$C$26,J9*3,"")</f>
        <v>0</v>
      </c>
      <c r="K10" s="536">
        <f>IF(Einstellungen!$C$27,K9*3,"")</f>
        <v>0</v>
      </c>
      <c r="L10" s="536">
        <f>IF(Einstellungen!$C$27,L9*3,"")</f>
        <v>0</v>
      </c>
    </row>
    <row r="11" spans="1:12" ht="5.25" customHeight="1">
      <c r="A11" s="50"/>
      <c r="B11" s="28"/>
      <c r="C11" s="28"/>
      <c r="D11" s="28"/>
      <c r="E11" s="28"/>
      <c r="F11" s="44"/>
      <c r="G11" s="900"/>
      <c r="H11" s="901"/>
      <c r="I11" s="901"/>
      <c r="J11" s="901"/>
      <c r="K11" s="901"/>
      <c r="L11" s="902"/>
    </row>
    <row r="12" spans="1:12" ht="15" customHeight="1">
      <c r="A12" s="538" t="s">
        <v>31</v>
      </c>
      <c r="B12" s="826" t="s">
        <v>91</v>
      </c>
      <c r="C12" s="826"/>
      <c r="D12" s="826"/>
      <c r="E12" s="826"/>
      <c r="F12" s="896"/>
      <c r="G12" s="900"/>
      <c r="H12" s="901"/>
      <c r="I12" s="901"/>
      <c r="J12" s="901"/>
      <c r="K12" s="901"/>
      <c r="L12" s="902"/>
    </row>
    <row r="13" spans="1:12" ht="12.75" customHeight="1">
      <c r="A13" s="539"/>
      <c r="B13" s="826"/>
      <c r="C13" s="826"/>
      <c r="D13" s="826"/>
      <c r="E13" s="826"/>
      <c r="F13" s="896"/>
      <c r="G13" s="900"/>
      <c r="H13" s="901"/>
      <c r="I13" s="901"/>
      <c r="J13" s="901"/>
      <c r="K13" s="901"/>
      <c r="L13" s="902"/>
    </row>
    <row r="14" spans="1:12" ht="18.75" customHeight="1">
      <c r="A14" s="540"/>
      <c r="B14" s="828"/>
      <c r="C14" s="828"/>
      <c r="D14" s="828"/>
      <c r="E14" s="828"/>
      <c r="F14" s="890"/>
      <c r="G14" s="915"/>
      <c r="H14" s="916"/>
      <c r="I14" s="916"/>
      <c r="J14" s="916"/>
      <c r="K14" s="916"/>
      <c r="L14" s="917"/>
    </row>
    <row r="15" spans="1:12" ht="3.75" customHeight="1">
      <c r="A15" s="53"/>
      <c r="B15" s="28"/>
      <c r="C15" s="28"/>
      <c r="D15" s="28"/>
      <c r="E15" s="28"/>
      <c r="F15" s="44"/>
      <c r="G15" s="62"/>
      <c r="H15" s="63"/>
      <c r="I15" s="61"/>
      <c r="J15" s="61"/>
      <c r="K15" s="61"/>
      <c r="L15" s="61"/>
    </row>
    <row r="16" spans="1:12" ht="15">
      <c r="A16" s="53"/>
      <c r="B16" s="899" t="str">
        <f>"2a     Kosten im Monat im Jahr "&amp;Eingabetabelle!P2</f>
        <v>2a     Kosten im Monat im Jahr </v>
      </c>
      <c r="C16" s="899"/>
      <c r="D16" s="899"/>
      <c r="E16" s="899"/>
      <c r="F16" s="44"/>
      <c r="G16" s="82">
        <f>IF(Einstellungen!$C$25,'KK bis 6 Std.'!$H$61,"")</f>
        <v>0</v>
      </c>
      <c r="H16" s="82">
        <f>IF(Einstellungen!$C$25,'KK über 6 Std.'!$H$61,"")</f>
        <v>0</v>
      </c>
      <c r="I16" s="82">
        <f>IF(Einstellungen!$C$26,'KG bis 6 Std.'!$H$62,"")</f>
        <v>0</v>
      </c>
      <c r="J16" s="82">
        <f>IF(Einstellungen!$C$26,'KG über 6 Std.'!$H$62,"")</f>
        <v>0</v>
      </c>
      <c r="K16" s="82">
        <f>IF(Einstellungen!$C$27,'Hort bis 4 Std.'!$H$62,"")</f>
        <v>0</v>
      </c>
      <c r="L16" s="82">
        <f>IF(Einstellungen!$C$27,'Hort über 4 Std.'!$H$62,"")</f>
        <v>0</v>
      </c>
    </row>
    <row r="17" spans="1:12" ht="15">
      <c r="A17" s="54"/>
      <c r="B17" s="828" t="s">
        <v>57</v>
      </c>
      <c r="C17" s="828"/>
      <c r="D17" s="828"/>
      <c r="E17" s="828"/>
      <c r="F17" s="537"/>
      <c r="G17" s="536">
        <f>IF(Einstellungen!$C$25,G16*3,"")</f>
        <v>0</v>
      </c>
      <c r="H17" s="536">
        <f>IF(Einstellungen!$C$25,H16*3,"")</f>
        <v>0</v>
      </c>
      <c r="I17" s="536">
        <f>IF(Einstellungen!$C$26,I16*3,"")</f>
        <v>0</v>
      </c>
      <c r="J17" s="536">
        <f>IF(Einstellungen!$C$26,J16*3,"")</f>
        <v>0</v>
      </c>
      <c r="K17" s="536">
        <f>IF(Einstellungen!$C$27,K16*3,"")</f>
        <v>0</v>
      </c>
      <c r="L17" s="536">
        <f>IF(Einstellungen!$C$27,L16*3,"")</f>
        <v>0</v>
      </c>
    </row>
    <row r="18" spans="1:12" ht="5.25" customHeight="1">
      <c r="A18" s="53"/>
      <c r="B18" s="28"/>
      <c r="C18" s="28"/>
      <c r="D18" s="28"/>
      <c r="E18" s="28"/>
      <c r="F18" s="44"/>
      <c r="G18" s="900"/>
      <c r="H18" s="901"/>
      <c r="I18" s="901"/>
      <c r="J18" s="901"/>
      <c r="K18" s="901"/>
      <c r="L18" s="902"/>
    </row>
    <row r="19" spans="1:12" ht="15">
      <c r="A19" s="56" t="s">
        <v>38</v>
      </c>
      <c r="B19" s="826" t="s">
        <v>314</v>
      </c>
      <c r="C19" s="826"/>
      <c r="D19" s="826"/>
      <c r="E19" s="826"/>
      <c r="F19" s="896"/>
      <c r="G19" s="900"/>
      <c r="H19" s="901"/>
      <c r="I19" s="901"/>
      <c r="J19" s="901"/>
      <c r="K19" s="901"/>
      <c r="L19" s="902"/>
    </row>
    <row r="20" spans="1:12" ht="7.5" customHeight="1" hidden="1">
      <c r="A20" s="53"/>
      <c r="B20" s="826"/>
      <c r="C20" s="826"/>
      <c r="D20" s="826"/>
      <c r="E20" s="826"/>
      <c r="F20" s="896"/>
      <c r="G20" s="900"/>
      <c r="H20" s="901"/>
      <c r="I20" s="901"/>
      <c r="J20" s="901"/>
      <c r="K20" s="901"/>
      <c r="L20" s="902"/>
    </row>
    <row r="21" spans="1:12" ht="9" customHeight="1" hidden="1">
      <c r="A21" s="53"/>
      <c r="B21" s="826"/>
      <c r="C21" s="826"/>
      <c r="D21" s="826"/>
      <c r="E21" s="826"/>
      <c r="F21" s="896"/>
      <c r="G21" s="900"/>
      <c r="H21" s="901"/>
      <c r="I21" s="901"/>
      <c r="J21" s="901"/>
      <c r="K21" s="901"/>
      <c r="L21" s="902"/>
    </row>
    <row r="22" spans="1:12" ht="12.75" customHeight="1" hidden="1">
      <c r="A22" s="54"/>
      <c r="B22" s="828"/>
      <c r="C22" s="828"/>
      <c r="D22" s="828"/>
      <c r="E22" s="828"/>
      <c r="F22" s="890"/>
      <c r="G22" s="915"/>
      <c r="H22" s="916"/>
      <c r="I22" s="916"/>
      <c r="J22" s="916"/>
      <c r="K22" s="916"/>
      <c r="L22" s="917"/>
    </row>
    <row r="23" spans="1:17" ht="5.25" customHeight="1">
      <c r="A23" s="53"/>
      <c r="B23" s="29"/>
      <c r="C23" s="29"/>
      <c r="D23" s="29"/>
      <c r="E23" s="29"/>
      <c r="F23" s="45"/>
      <c r="G23" s="62"/>
      <c r="H23" s="63"/>
      <c r="I23" s="61"/>
      <c r="J23" s="61"/>
      <c r="K23" s="61"/>
      <c r="L23" s="61"/>
      <c r="O23" s="906" t="s">
        <v>313</v>
      </c>
      <c r="P23" s="907"/>
      <c r="Q23" s="908"/>
    </row>
    <row r="24" spans="1:17" ht="15">
      <c r="A24" s="53"/>
      <c r="B24" s="899" t="str">
        <f>"3a     Kosten im Monat im Jahr "&amp;Eingabetabelle!P2</f>
        <v>3a     Kosten im Monat im Jahr </v>
      </c>
      <c r="C24" s="899"/>
      <c r="D24" s="899"/>
      <c r="E24" s="899"/>
      <c r="F24" s="903"/>
      <c r="G24" s="82">
        <f>IF(Einstellungen!$C$25,'KK bis 6 Std.'!$H$68,"")</f>
        <v>0</v>
      </c>
      <c r="H24" s="82">
        <f>IF(Einstellungen!$C$25,'KK über 6 Std.'!$H$68,"")</f>
        <v>0</v>
      </c>
      <c r="I24" s="82">
        <f>IF(Einstellungen!$C$26,'KG bis 6 Std.'!$H$69,"")</f>
        <v>0</v>
      </c>
      <c r="J24" s="82">
        <f>IF(Einstellungen!$C$26,'KG über 6 Std.'!$H$69,"")</f>
        <v>0</v>
      </c>
      <c r="K24" s="82">
        <f>IF(Einstellungen!$C$27,'Hort bis 4 Std.'!$H$69,"")</f>
        <v>0</v>
      </c>
      <c r="L24" s="82">
        <f>IF(Einstellungen!$C$27,'Hort über 4 Std.'!$H$69,"")</f>
        <v>0</v>
      </c>
      <c r="O24" s="909"/>
      <c r="P24" s="910"/>
      <c r="Q24" s="911"/>
    </row>
    <row r="25" spans="1:17" ht="15">
      <c r="A25" s="54"/>
      <c r="B25" s="828" t="s">
        <v>58</v>
      </c>
      <c r="C25" s="828"/>
      <c r="D25" s="828"/>
      <c r="E25" s="828"/>
      <c r="F25" s="890"/>
      <c r="G25" s="536">
        <f>IF(Einstellungen!$C$25,G24*3,"")</f>
        <v>0</v>
      </c>
      <c r="H25" s="536">
        <f>IF(Einstellungen!$C$25,H24*3,"")</f>
        <v>0</v>
      </c>
      <c r="I25" s="536">
        <f>IF(Einstellungen!$C$26,I24*3,"")</f>
        <v>0</v>
      </c>
      <c r="J25" s="536">
        <f>IF(Einstellungen!$C$26,J24*3,"")</f>
        <v>0</v>
      </c>
      <c r="K25" s="536">
        <f>IF(Einstellungen!$C$27,K24*3,"")</f>
        <v>0</v>
      </c>
      <c r="L25" s="536">
        <f>IF(Einstellungen!$C$27,L24*3,"")</f>
        <v>0</v>
      </c>
      <c r="O25" s="912"/>
      <c r="P25" s="913"/>
      <c r="Q25" s="914"/>
    </row>
    <row r="26" spans="1:17" ht="4.5" customHeight="1">
      <c r="A26" s="50"/>
      <c r="B26" s="19"/>
      <c r="C26" s="19"/>
      <c r="D26" s="19"/>
      <c r="E26" s="19"/>
      <c r="F26" s="47"/>
      <c r="G26" s="900"/>
      <c r="H26" s="901"/>
      <c r="I26" s="901"/>
      <c r="J26" s="901"/>
      <c r="K26" s="901"/>
      <c r="L26" s="902"/>
      <c r="O26" s="71" t="str">
        <f>"4a    Kosten im Monat im Jahr "&amp;Einstellungen!C4</f>
        <v>4a    Kosten im Monat im Jahr 2019</v>
      </c>
      <c r="P26" s="71"/>
      <c r="Q26" s="71"/>
    </row>
    <row r="27" spans="1:17" ht="15" customHeight="1">
      <c r="A27" s="52" t="str">
        <f>IF(Einstellungen!C23,"4.","")</f>
        <v>4.</v>
      </c>
      <c r="B27" s="826" t="str">
        <f>IF(Einstellungen!C23,O23,"")</f>
        <v>Kostensatz, die die amtsfreie Gemeinde/ Stadt bzw. Amt
für Kinder ausserhalb ihres Zuständigkeitsbereiches, aber im LK PM zahlt</v>
      </c>
      <c r="C27" s="826"/>
      <c r="D27" s="826"/>
      <c r="E27" s="826"/>
      <c r="F27" s="896"/>
      <c r="G27" s="900"/>
      <c r="H27" s="901"/>
      <c r="I27" s="901"/>
      <c r="J27" s="901"/>
      <c r="K27" s="901"/>
      <c r="L27" s="902"/>
      <c r="O27" s="71" t="s">
        <v>59</v>
      </c>
      <c r="P27" s="71"/>
      <c r="Q27" s="71"/>
    </row>
    <row r="28" spans="1:12" ht="15">
      <c r="A28" s="50"/>
      <c r="B28" s="826"/>
      <c r="C28" s="826"/>
      <c r="D28" s="826"/>
      <c r="E28" s="826"/>
      <c r="F28" s="896"/>
      <c r="G28" s="900"/>
      <c r="H28" s="901"/>
      <c r="I28" s="901"/>
      <c r="J28" s="901"/>
      <c r="K28" s="901"/>
      <c r="L28" s="902"/>
    </row>
    <row r="29" spans="1:12" ht="9" customHeight="1">
      <c r="A29" s="49"/>
      <c r="B29" s="828"/>
      <c r="C29" s="828"/>
      <c r="D29" s="828"/>
      <c r="E29" s="828"/>
      <c r="F29" s="890"/>
      <c r="G29" s="915"/>
      <c r="H29" s="916"/>
      <c r="I29" s="916"/>
      <c r="J29" s="916"/>
      <c r="K29" s="916"/>
      <c r="L29" s="917"/>
    </row>
    <row r="30" spans="1:12" ht="3.75" customHeight="1">
      <c r="A30" s="50"/>
      <c r="B30" s="28"/>
      <c r="C30" s="28"/>
      <c r="D30" s="28"/>
      <c r="E30" s="28"/>
      <c r="F30" s="44"/>
      <c r="G30" s="62"/>
      <c r="H30" s="63"/>
      <c r="I30" s="61"/>
      <c r="J30" s="61"/>
      <c r="K30" s="61"/>
      <c r="L30" s="61"/>
    </row>
    <row r="31" spans="1:12" ht="15">
      <c r="A31" s="50"/>
      <c r="B31" s="899" t="str">
        <f>IF(Einstellungen!C23,O26,"")</f>
        <v>4a    Kosten im Monat im Jahr 2019</v>
      </c>
      <c r="C31" s="899"/>
      <c r="D31" s="899"/>
      <c r="E31" s="899"/>
      <c r="F31" s="45"/>
      <c r="G31" s="85">
        <f>IF(Einstellungen!$C$23,IF(Einstellungen!$C$25,'KK bis 6 Std.'!$H$75,""),"")</f>
        <v>0</v>
      </c>
      <c r="H31" s="85">
        <f>IF(Einstellungen!$C$23,IF(Einstellungen!$C$25,'KK über 6 Std.'!$H$75,""),"")</f>
        <v>0</v>
      </c>
      <c r="I31" s="85">
        <f>IF(Einstellungen!$C$23,IF(Einstellungen!$C$26,'KG bis 6 Std.'!$H$76,""),"")</f>
        <v>0</v>
      </c>
      <c r="J31" s="85">
        <f>IF(Einstellungen!$C$23,IF(Einstellungen!$C$26,'KG über 6 Std.'!$H$76,""),"")</f>
        <v>0</v>
      </c>
      <c r="K31" s="85">
        <f>IF(Einstellungen!$C$23,IF(Einstellungen!$C$27,'Hort bis 4 Std.'!$H$76,""),"")</f>
        <v>0</v>
      </c>
      <c r="L31" s="85">
        <f>IF(Einstellungen!$C$23,IF(Einstellungen!$C$27,'Hort über 4 Std.'!$H$76,""),"")</f>
        <v>0</v>
      </c>
    </row>
    <row r="32" spans="1:12" ht="15">
      <c r="A32" s="49"/>
      <c r="B32" s="828" t="str">
        <f>IF(Einstellungen!C23,O27,"")</f>
        <v>4b    Kosten im Quartal</v>
      </c>
      <c r="C32" s="828"/>
      <c r="D32" s="828"/>
      <c r="E32" s="828"/>
      <c r="F32" s="534"/>
      <c r="G32" s="86">
        <f>IF(Einstellungen!$C$23,IF(Einstellungen!$C$25,G31*3,""),"")</f>
        <v>0</v>
      </c>
      <c r="H32" s="86">
        <f>IF(Einstellungen!$C$23,IF(Einstellungen!$C$25,H31*3,""),"")</f>
        <v>0</v>
      </c>
      <c r="I32" s="86">
        <f>IF(Einstellungen!$C$23,IF(Einstellungen!$C$26,I31*3,""),"")</f>
        <v>0</v>
      </c>
      <c r="J32" s="86">
        <f>IF(Einstellungen!$C$23,IF(Einstellungen!$C$26,J31*3,""),"")</f>
        <v>0</v>
      </c>
      <c r="K32" s="86">
        <f>IF(Einstellungen!$C$23,IF(Einstellungen!$C$27,K31*3,""),"")</f>
        <v>0</v>
      </c>
      <c r="L32" s="86">
        <f>IF(Einstellungen!$C$23,IF(Einstellungen!$C$27,L31*3,""),"")</f>
        <v>0</v>
      </c>
    </row>
    <row r="33" spans="1:13" ht="3.75" customHeight="1">
      <c r="A33" s="19"/>
      <c r="B33" s="91"/>
      <c r="C33" s="91"/>
      <c r="D33" s="91"/>
      <c r="E33" s="91"/>
      <c r="F33" s="91"/>
      <c r="G33" s="92"/>
      <c r="H33" s="92"/>
      <c r="I33" s="92"/>
      <c r="J33" s="92"/>
      <c r="K33" s="92"/>
      <c r="L33" s="340"/>
      <c r="M33" s="31"/>
    </row>
    <row r="34" spans="1:13" ht="2.25" customHeight="1">
      <c r="A34" s="90"/>
      <c r="B34" s="98"/>
      <c r="C34" s="98"/>
      <c r="D34" s="98"/>
      <c r="E34" s="98"/>
      <c r="F34" s="97"/>
      <c r="G34" s="99"/>
      <c r="H34" s="99"/>
      <c r="I34" s="99"/>
      <c r="J34" s="99"/>
      <c r="K34" s="99"/>
      <c r="L34" s="339"/>
      <c r="M34" s="31"/>
    </row>
    <row r="35" spans="1:12" ht="14.25" customHeight="1">
      <c r="A35" s="345">
        <f>IF(Einstellungen!C24,"5.","")</f>
      </c>
      <c r="B35" s="899">
        <f>IF(Einstellungen!C24,"Tagessatz für Kinder, die ihren gewöhnlichen Aufenthalt  im LK PM haben und innerhalb des Amtes in einer anderen als die Wohnortgemeinde eine Kita besuchen.","")</f>
      </c>
      <c r="C35" s="899"/>
      <c r="D35" s="899"/>
      <c r="E35" s="899"/>
      <c r="F35" s="899"/>
      <c r="G35" s="900"/>
      <c r="H35" s="901"/>
      <c r="I35" s="901"/>
      <c r="J35" s="901"/>
      <c r="K35" s="901"/>
      <c r="L35" s="902"/>
    </row>
    <row r="36" spans="1:12" ht="12" customHeight="1">
      <c r="A36" s="50"/>
      <c r="B36" s="899"/>
      <c r="C36" s="899"/>
      <c r="D36" s="899"/>
      <c r="E36" s="899"/>
      <c r="F36" s="899"/>
      <c r="G36" s="900"/>
      <c r="H36" s="901"/>
      <c r="I36" s="901"/>
      <c r="J36" s="901"/>
      <c r="K36" s="901"/>
      <c r="L36" s="902"/>
    </row>
    <row r="37" spans="1:12" ht="4.5" customHeight="1">
      <c r="A37" s="50"/>
      <c r="B37" s="899"/>
      <c r="C37" s="899"/>
      <c r="D37" s="899"/>
      <c r="E37" s="899"/>
      <c r="F37" s="899"/>
      <c r="G37" s="915"/>
      <c r="H37" s="916"/>
      <c r="I37" s="916"/>
      <c r="J37" s="916"/>
      <c r="K37" s="916"/>
      <c r="L37" s="917"/>
    </row>
    <row r="38" spans="1:12" ht="3.75" customHeight="1">
      <c r="A38" s="90"/>
      <c r="B38" s="57"/>
      <c r="C38" s="57"/>
      <c r="D38" s="57"/>
      <c r="E38" s="57"/>
      <c r="F38" s="96"/>
      <c r="G38" s="93"/>
      <c r="H38" s="93"/>
      <c r="I38" s="94"/>
      <c r="J38" s="94"/>
      <c r="K38" s="94"/>
      <c r="L38" s="94"/>
    </row>
    <row r="39" spans="1:12" ht="15" customHeight="1">
      <c r="A39" s="50"/>
      <c r="B39" s="899">
        <f>IF(Einstellungen!C24,"5a     Kosten im Monat im Jahr "&amp;Einstellungen!C4,"")</f>
      </c>
      <c r="C39" s="899"/>
      <c r="D39" s="899"/>
      <c r="E39" s="899"/>
      <c r="F39" s="29"/>
      <c r="G39" s="83">
        <f>IF(Einstellungen!$C$24,IF(Einstellungen!$C$25,'KK bis 6 Std.'!$H$82,""),"")</f>
      </c>
      <c r="H39" s="83">
        <f>IF(Einstellungen!$C$24,IF(Einstellungen!$C$25,'KK über 6 Std.'!$H$82,""),"")</f>
      </c>
      <c r="I39" s="83">
        <f>IF(Einstellungen!$C$24,IF(Einstellungen!$C$26,'KG bis 6 Std.'!$H$83,""),"")</f>
      </c>
      <c r="J39" s="83">
        <f>IF(Einstellungen!$C$24,IF(Einstellungen!$C$26,'KG über 6 Std.'!$H$83,""),"")</f>
      </c>
      <c r="K39" s="83">
        <f>IF(Einstellungen!$C$24,IF(Einstellungen!$C$27,'Hort bis 4 Std.'!$H$83,""),"")</f>
      </c>
      <c r="L39" s="83">
        <f>IF(Einstellungen!$C$24,IF(Einstellungen!$C$27,'Hort über 4 Std.'!$H$83,""),"")</f>
      </c>
    </row>
    <row r="40" spans="1:12" ht="15.75" customHeight="1">
      <c r="A40" s="49"/>
      <c r="B40" s="899">
        <f>IF(Einstellungen!C24,"5b    Kosten im Quartal","")</f>
      </c>
      <c r="C40" s="899"/>
      <c r="D40" s="899"/>
      <c r="E40" s="899"/>
      <c r="F40" s="29"/>
      <c r="G40" s="83">
        <f>IF(Einstellungen!$C$24,IF(Einstellungen!$C$25,G39*3,""),"")</f>
      </c>
      <c r="H40" s="83">
        <f>IF(Einstellungen!$C$24,IF(Einstellungen!$C$25,H39*3,""),"")</f>
      </c>
      <c r="I40" s="83">
        <f>IF(Einstellungen!$C$24,IF(Einstellungen!$C$26,I39*3,""),"")</f>
      </c>
      <c r="J40" s="83">
        <f>IF(Einstellungen!$C$24,IF(Einstellungen!$C$26,J39*3,""),"")</f>
      </c>
      <c r="K40" s="83">
        <f>IF(Einstellungen!$C$24,IF(Einstellungen!$C$27,K39*3,""),"")</f>
      </c>
      <c r="L40" s="83">
        <f>IF(Einstellungen!$C$24,IF(Einstellungen!$C$27,L39*3,""),"")</f>
      </c>
    </row>
    <row r="41" spans="1:12" ht="3" customHeight="1">
      <c r="A41" s="95"/>
      <c r="B41" s="95"/>
      <c r="C41" s="95"/>
      <c r="D41" s="95"/>
      <c r="E41" s="95"/>
      <c r="F41" s="95"/>
      <c r="G41" s="95"/>
      <c r="H41" s="95"/>
      <c r="I41" s="95"/>
      <c r="J41" s="95"/>
      <c r="K41" s="95"/>
      <c r="L41" s="95"/>
    </row>
    <row r="42" ht="3.75" customHeight="1"/>
    <row r="43" spans="1:12" ht="3" customHeight="1">
      <c r="A43" s="50"/>
      <c r="B43" s="91"/>
      <c r="C43" s="91"/>
      <c r="D43" s="91"/>
      <c r="E43" s="91"/>
      <c r="F43" s="535"/>
      <c r="G43" s="92"/>
      <c r="H43" s="92"/>
      <c r="I43" s="92"/>
      <c r="J43" s="92"/>
      <c r="K43" s="92"/>
      <c r="L43" s="60"/>
    </row>
    <row r="44" spans="1:12" ht="30" customHeight="1">
      <c r="A44" s="532" t="s">
        <v>218</v>
      </c>
      <c r="B44" s="899" t="s">
        <v>382</v>
      </c>
      <c r="C44" s="899"/>
      <c r="D44" s="899"/>
      <c r="E44" s="899"/>
      <c r="F44" s="899"/>
      <c r="G44" s="900"/>
      <c r="H44" s="901"/>
      <c r="I44" s="901"/>
      <c r="J44" s="901"/>
      <c r="K44" s="901"/>
      <c r="L44" s="902"/>
    </row>
    <row r="45" spans="1:12" ht="3" customHeight="1">
      <c r="A45" s="90"/>
      <c r="B45" s="57"/>
      <c r="C45" s="57"/>
      <c r="D45" s="57"/>
      <c r="E45" s="57"/>
      <c r="F45" s="96"/>
      <c r="G45" s="93"/>
      <c r="H45" s="93"/>
      <c r="I45" s="94"/>
      <c r="J45" s="94"/>
      <c r="K45" s="94"/>
      <c r="L45" s="94"/>
    </row>
    <row r="46" spans="1:12" ht="15">
      <c r="A46" s="49"/>
      <c r="B46" s="885" t="str">
        <f>"6a Beitrag je Monat "&amp;Einstellungen!C4</f>
        <v>6a Beitrag je Monat 2019</v>
      </c>
      <c r="C46" s="885"/>
      <c r="D46" s="885"/>
      <c r="E46" s="885"/>
      <c r="F46" s="533"/>
      <c r="G46" s="541">
        <f>Zusammenfassung!G43</f>
        <v>0</v>
      </c>
      <c r="H46" s="541">
        <f>Zusammenfassung!H43</f>
        <v>0</v>
      </c>
      <c r="I46" s="541">
        <f>Zusammenfassung!I43</f>
        <v>0</v>
      </c>
      <c r="J46" s="541">
        <f>Zusammenfassung!J43</f>
        <v>0</v>
      </c>
      <c r="K46" s="541">
        <f>Zusammenfassung!K43</f>
        <v>0</v>
      </c>
      <c r="L46" s="541">
        <f>Zusammenfassung!L43</f>
        <v>0</v>
      </c>
    </row>
    <row r="47" spans="1:12" ht="2.25" customHeight="1">
      <c r="A47" s="50"/>
      <c r="B47" s="91"/>
      <c r="C47" s="91"/>
      <c r="D47" s="91"/>
      <c r="E47" s="91"/>
      <c r="F47" s="535"/>
      <c r="G47" s="92"/>
      <c r="H47" s="92"/>
      <c r="I47" s="92"/>
      <c r="J47" s="92"/>
      <c r="K47" s="92"/>
      <c r="L47" s="60"/>
    </row>
    <row r="48" spans="1:12" ht="18" customHeight="1">
      <c r="A48" s="532" t="s">
        <v>240</v>
      </c>
      <c r="B48" s="899" t="s">
        <v>384</v>
      </c>
      <c r="C48" s="899"/>
      <c r="D48" s="899"/>
      <c r="E48" s="899"/>
      <c r="F48" s="899"/>
      <c r="G48" s="900"/>
      <c r="H48" s="901"/>
      <c r="I48" s="901"/>
      <c r="J48" s="901"/>
      <c r="K48" s="901"/>
      <c r="L48" s="902"/>
    </row>
    <row r="49" spans="1:12" ht="1.5" customHeight="1">
      <c r="A49" s="90"/>
      <c r="B49" s="57"/>
      <c r="C49" s="57"/>
      <c r="D49" s="57"/>
      <c r="E49" s="57"/>
      <c r="F49" s="96"/>
      <c r="G49" s="93"/>
      <c r="H49" s="93"/>
      <c r="I49" s="94"/>
      <c r="J49" s="94"/>
      <c r="K49" s="94"/>
      <c r="L49" s="94"/>
    </row>
    <row r="50" spans="1:12" ht="15">
      <c r="A50" s="49"/>
      <c r="B50" s="885" t="str">
        <f>"7a Beitrag im Jahr "&amp;Einstellungen!C4</f>
        <v>7a Beitrag im Jahr 2019</v>
      </c>
      <c r="C50" s="885"/>
      <c r="D50" s="885"/>
      <c r="E50" s="885"/>
      <c r="F50" s="533"/>
      <c r="G50" s="541"/>
      <c r="H50" s="541"/>
      <c r="I50" s="541"/>
      <c r="J50" s="541"/>
      <c r="K50" s="541"/>
      <c r="L50" s="541"/>
    </row>
    <row r="51" spans="1:12" ht="34.5" customHeight="1">
      <c r="A51" s="532" t="s">
        <v>241</v>
      </c>
      <c r="B51" s="928" t="s">
        <v>405</v>
      </c>
      <c r="C51" s="928"/>
      <c r="D51" s="928"/>
      <c r="E51" s="928"/>
      <c r="F51" s="929"/>
      <c r="G51" s="900"/>
      <c r="H51" s="901"/>
      <c r="I51" s="901"/>
      <c r="J51" s="901"/>
      <c r="K51" s="901"/>
      <c r="L51" s="902"/>
    </row>
    <row r="52" spans="1:12" ht="6" customHeight="1">
      <c r="A52" s="90"/>
      <c r="B52" s="57"/>
      <c r="C52" s="57"/>
      <c r="D52" s="57"/>
      <c r="E52" s="57"/>
      <c r="F52" s="96"/>
      <c r="G52" s="93"/>
      <c r="H52" s="93"/>
      <c r="I52" s="94"/>
      <c r="J52" s="94"/>
      <c r="K52" s="94"/>
      <c r="L52" s="94"/>
    </row>
    <row r="53" spans="1:12" ht="15" thickBot="1">
      <c r="A53" s="49"/>
      <c r="B53" s="863" t="str">
        <f>"8a Beitrag im Jahr "&amp;Einstellungen!C4</f>
        <v>8a Beitrag im Jahr 2019</v>
      </c>
      <c r="C53" s="863"/>
      <c r="D53" s="863"/>
      <c r="E53" s="863"/>
      <c r="F53" s="533"/>
      <c r="G53" s="541"/>
      <c r="H53" s="541"/>
      <c r="I53" s="541">
        <f>IF(Eingabetabelle!$I$15=0,0,Eingabetabelle!$G$33/Eingabetabelle!$I$15/12)</f>
        <v>0</v>
      </c>
      <c r="J53" s="541">
        <f>IF(Eingabetabelle!$I$15=0,0,Eingabetabelle!$G$33/Eingabetabelle!$I$15/12)</f>
        <v>0</v>
      </c>
      <c r="K53" s="541"/>
      <c r="L53" s="541"/>
    </row>
    <row r="54" spans="1:12" ht="15" thickTop="1">
      <c r="A54" s="12" t="s">
        <v>45</v>
      </c>
      <c r="B54" s="22" t="str">
        <f>Einstellungen!C6</f>
        <v>örtlicher Träger der Jugendhilfe</v>
      </c>
      <c r="E54" s="12" t="s">
        <v>316</v>
      </c>
      <c r="F54" s="338" t="s">
        <v>373</v>
      </c>
      <c r="K54" s="315" t="s">
        <v>381</v>
      </c>
      <c r="L54" s="319" t="str">
        <f>Einstellungen!C3</f>
        <v>28.11.2018</v>
      </c>
    </row>
  </sheetData>
  <sheetProtection password="CA75" sheet="1" objects="1" scenarios="1"/>
  <mergeCells count="32">
    <mergeCell ref="G48:L48"/>
    <mergeCell ref="B50:E50"/>
    <mergeCell ref="B44:F44"/>
    <mergeCell ref="G44:L44"/>
    <mergeCell ref="B46:E46"/>
    <mergeCell ref="B51:F51"/>
    <mergeCell ref="G51:L51"/>
    <mergeCell ref="B53:E53"/>
    <mergeCell ref="B17:E17"/>
    <mergeCell ref="B31:E31"/>
    <mergeCell ref="B32:E32"/>
    <mergeCell ref="B19:F22"/>
    <mergeCell ref="G18:L22"/>
    <mergeCell ref="B35:F37"/>
    <mergeCell ref="B48:F48"/>
    <mergeCell ref="G11:L14"/>
    <mergeCell ref="B12:F14"/>
    <mergeCell ref="B16:E16"/>
    <mergeCell ref="J3:L3"/>
    <mergeCell ref="C3:F3"/>
    <mergeCell ref="B6:F7"/>
    <mergeCell ref="B9:F9"/>
    <mergeCell ref="B10:F10"/>
    <mergeCell ref="G6:L7"/>
    <mergeCell ref="O23:Q25"/>
    <mergeCell ref="B39:E39"/>
    <mergeCell ref="B40:E40"/>
    <mergeCell ref="G35:L37"/>
    <mergeCell ref="G26:L29"/>
    <mergeCell ref="B24:F24"/>
    <mergeCell ref="B25:F25"/>
    <mergeCell ref="B27:F29"/>
  </mergeCells>
  <conditionalFormatting sqref="B51:F51">
    <cfRule type="expression" priority="4" dxfId="0" stopIfTrue="1">
      <formula>$P$12=2</formula>
    </cfRule>
  </conditionalFormatting>
  <conditionalFormatting sqref="B53:E53">
    <cfRule type="expression" priority="3" dxfId="0" stopIfTrue="1">
      <formula>$P$12=2</formula>
    </cfRule>
  </conditionalFormatting>
  <conditionalFormatting sqref="I53">
    <cfRule type="expression" priority="2" dxfId="0" stopIfTrue="1">
      <formula>$P$12=2</formula>
    </cfRule>
  </conditionalFormatting>
  <conditionalFormatting sqref="J53">
    <cfRule type="expression" priority="1" dxfId="0" stopIfTrue="1">
      <formula>$P$12=2</formula>
    </cfRule>
  </conditionalFormatting>
  <printOptions horizontalCentered="1"/>
  <pageMargins left="0.2755905511811024" right="0.2755905511811024" top="0.5905511811023623" bottom="0.1968503937007874" header="0.3937007874015748" footer="0.15748031496062992"/>
  <pageSetup fitToHeight="1" fitToWidth="1" horizontalDpi="300" verticalDpi="300" orientation="landscape" paperSize="9" scale="74" r:id="rId2"/>
  <headerFooter alignWithMargins="0">
    <oddFooter>&amp;Rgedruckt am: &amp;D</oddFooter>
  </headerFooter>
  <ignoredErrors>
    <ignoredError sqref="J42:L42" evalError="1"/>
  </ignoredErrors>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2:J8"/>
  <sheetViews>
    <sheetView showZeros="0" zoomScalePageLayoutView="0" workbookViewId="0" topLeftCell="A1">
      <selection activeCell="B6" sqref="B6:J6"/>
    </sheetView>
  </sheetViews>
  <sheetFormatPr defaultColWidth="11.421875" defaultRowHeight="12.75"/>
  <cols>
    <col min="1" max="1" width="3.28125" style="0" customWidth="1"/>
    <col min="2" max="2" width="9.28125" style="0" customWidth="1"/>
  </cols>
  <sheetData>
    <row r="2" spans="1:9" ht="15">
      <c r="A2" s="931" t="s">
        <v>84</v>
      </c>
      <c r="B2" s="931"/>
      <c r="C2" s="931"/>
      <c r="D2" s="931"/>
      <c r="E2" s="931"/>
      <c r="F2" s="931"/>
      <c r="G2" s="931"/>
      <c r="H2" s="931"/>
      <c r="I2" s="931"/>
    </row>
    <row r="4" spans="1:10" ht="17.25" customHeight="1">
      <c r="A4" s="33" t="s">
        <v>11</v>
      </c>
      <c r="B4" s="932" t="s">
        <v>88</v>
      </c>
      <c r="C4" s="932"/>
      <c r="D4" s="932"/>
      <c r="E4" s="932"/>
      <c r="F4" s="932"/>
      <c r="G4" s="932"/>
      <c r="H4" s="932"/>
      <c r="I4" s="932"/>
      <c r="J4" s="932"/>
    </row>
    <row r="5" spans="1:10" ht="36.75" customHeight="1">
      <c r="A5" s="33" t="s">
        <v>31</v>
      </c>
      <c r="B5" s="933" t="s">
        <v>85</v>
      </c>
      <c r="C5" s="933"/>
      <c r="D5" s="933"/>
      <c r="E5" s="933"/>
      <c r="F5" s="933"/>
      <c r="G5" s="933"/>
      <c r="H5" s="933"/>
      <c r="I5" s="933"/>
      <c r="J5" s="933"/>
    </row>
    <row r="6" spans="1:10" ht="110.25" customHeight="1">
      <c r="A6" s="34" t="s">
        <v>38</v>
      </c>
      <c r="B6" s="932" t="s">
        <v>386</v>
      </c>
      <c r="C6" s="930"/>
      <c r="D6" s="930"/>
      <c r="E6" s="930"/>
      <c r="F6" s="930"/>
      <c r="G6" s="930"/>
      <c r="H6" s="930"/>
      <c r="I6" s="930"/>
      <c r="J6" s="930"/>
    </row>
    <row r="7" spans="1:10" ht="39" customHeight="1">
      <c r="A7" s="34" t="s">
        <v>44</v>
      </c>
      <c r="B7" s="932" t="s">
        <v>86</v>
      </c>
      <c r="C7" s="932"/>
      <c r="D7" s="932"/>
      <c r="E7" s="932"/>
      <c r="F7" s="932"/>
      <c r="G7" s="932"/>
      <c r="H7" s="932"/>
      <c r="I7" s="932"/>
      <c r="J7" s="932"/>
    </row>
    <row r="8" spans="2:10" ht="12.75">
      <c r="B8" s="35" t="s">
        <v>87</v>
      </c>
      <c r="C8" s="930" t="s">
        <v>116</v>
      </c>
      <c r="D8" s="930"/>
      <c r="E8" s="930"/>
      <c r="F8" s="930"/>
      <c r="G8" s="930"/>
      <c r="H8" s="930"/>
      <c r="I8" s="930"/>
      <c r="J8" s="930"/>
    </row>
  </sheetData>
  <sheetProtection password="CA75" sheet="1" objects="1" scenarios="1"/>
  <mergeCells count="6">
    <mergeCell ref="C8:J8"/>
    <mergeCell ref="A2:I2"/>
    <mergeCell ref="B4:J4"/>
    <mergeCell ref="B5:J5"/>
    <mergeCell ref="B6:J6"/>
    <mergeCell ref="B7:J7"/>
  </mergeCells>
  <printOptions/>
  <pageMargins left="0.787401575" right="0.32" top="0.984251969" bottom="0.984251969" header="0.4921259845" footer="0.492125984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Tabelle12"/>
  <dimension ref="A1:L138"/>
  <sheetViews>
    <sheetView zoomScalePageLayoutView="0" workbookViewId="0" topLeftCell="A1">
      <pane xSplit="2" ySplit="2" topLeftCell="C125" activePane="bottomRight" state="frozen"/>
      <selection pane="topLeft" activeCell="A1" sqref="A1"/>
      <selection pane="topRight" activeCell="C1" sqref="C1"/>
      <selection pane="bottomLeft" activeCell="A3" sqref="A3"/>
      <selection pane="bottomRight" activeCell="J137" sqref="J137"/>
    </sheetView>
  </sheetViews>
  <sheetFormatPr defaultColWidth="11.421875" defaultRowHeight="12.75"/>
  <cols>
    <col min="2" max="2" width="21.57421875" style="0" customWidth="1"/>
    <col min="3" max="3" width="14.421875" style="0" customWidth="1"/>
    <col min="4" max="4" width="42.57421875" style="0" customWidth="1"/>
    <col min="5" max="5" width="14.421875" style="0" customWidth="1"/>
    <col min="6" max="6" width="43.00390625" style="0" customWidth="1"/>
    <col min="7" max="7" width="14.140625" style="0" customWidth="1"/>
    <col min="8" max="8" width="43.00390625" style="0" customWidth="1"/>
    <col min="9" max="9" width="15.8515625" style="0" customWidth="1"/>
    <col min="10" max="10" width="62.28125" style="0" customWidth="1"/>
    <col min="11" max="11" width="14.28125" style="0" customWidth="1"/>
    <col min="12" max="12" width="42.8515625" style="0" customWidth="1"/>
  </cols>
  <sheetData>
    <row r="1" spans="1:12" ht="17.25">
      <c r="A1" s="616" t="s">
        <v>267</v>
      </c>
      <c r="B1" s="617"/>
      <c r="C1" s="620" t="str">
        <f>Einstellungen!F4</f>
        <v>Freie Träger/Standardkontenrahmen SKR03</v>
      </c>
      <c r="D1" s="615"/>
      <c r="E1" s="620" t="str">
        <f>Einstellungen!F5</f>
        <v>Freie Träger/Standardkontenrahmen SKR49, Vereine/Stiftungen/gGmbH</v>
      </c>
      <c r="F1" s="615"/>
      <c r="G1" s="614" t="str">
        <f>Einstellungen!F6</f>
        <v>Freie Träger, Variante 3</v>
      </c>
      <c r="H1" s="621"/>
      <c r="I1" s="620" t="str">
        <f>Einstellungen!F7</f>
        <v>Kommunale Träger/Kommunaler Kontenrahmenplan der Landes BRB</v>
      </c>
      <c r="J1" s="615"/>
      <c r="K1" s="614" t="str">
        <f>Einstellungen!F8</f>
        <v>Kommunale Träger/Variante 2</v>
      </c>
      <c r="L1" s="615"/>
    </row>
    <row r="2" spans="1:12" ht="27" thickBot="1">
      <c r="A2" s="618"/>
      <c r="B2" s="619"/>
      <c r="C2" s="371" t="s">
        <v>340</v>
      </c>
      <c r="D2" s="355" t="s">
        <v>341</v>
      </c>
      <c r="E2" s="371" t="s">
        <v>340</v>
      </c>
      <c r="F2" s="355" t="s">
        <v>341</v>
      </c>
      <c r="G2" s="367" t="s">
        <v>340</v>
      </c>
      <c r="H2" s="363" t="s">
        <v>341</v>
      </c>
      <c r="I2" s="371" t="s">
        <v>340</v>
      </c>
      <c r="J2" s="458" t="s">
        <v>352</v>
      </c>
      <c r="K2" s="367" t="s">
        <v>340</v>
      </c>
      <c r="L2" s="355" t="s">
        <v>341</v>
      </c>
    </row>
    <row r="3" spans="1:12" ht="12.75">
      <c r="A3" s="360" t="s">
        <v>11</v>
      </c>
      <c r="B3" s="374" t="s">
        <v>252</v>
      </c>
      <c r="C3" s="372"/>
      <c r="D3" s="356"/>
      <c r="E3" s="372"/>
      <c r="F3" s="356"/>
      <c r="G3" s="368"/>
      <c r="H3" s="364"/>
      <c r="I3" s="397"/>
      <c r="J3" s="356"/>
      <c r="K3" s="368"/>
      <c r="L3" s="356"/>
    </row>
    <row r="4" spans="1:12" ht="39">
      <c r="A4" s="361" t="s">
        <v>12</v>
      </c>
      <c r="B4" s="375" t="s">
        <v>101</v>
      </c>
      <c r="C4" s="357"/>
      <c r="D4" s="358"/>
      <c r="E4" s="357"/>
      <c r="F4" s="358"/>
      <c r="G4" s="369"/>
      <c r="H4" s="365"/>
      <c r="I4" s="399" t="s">
        <v>46</v>
      </c>
      <c r="J4" s="403" t="s">
        <v>46</v>
      </c>
      <c r="K4" s="369"/>
      <c r="L4" s="358"/>
    </row>
    <row r="5" spans="1:12" ht="12.75">
      <c r="A5" s="361"/>
      <c r="B5" s="375" t="s">
        <v>80</v>
      </c>
      <c r="C5" s="357"/>
      <c r="D5" s="358"/>
      <c r="E5" s="357"/>
      <c r="F5" s="358"/>
      <c r="G5" s="369"/>
      <c r="H5" s="365"/>
      <c r="I5" s="398">
        <v>4142</v>
      </c>
      <c r="J5" s="358" t="s">
        <v>317</v>
      </c>
      <c r="K5" s="369"/>
      <c r="L5" s="358"/>
    </row>
    <row r="6" spans="1:12" ht="12.75">
      <c r="A6" s="361"/>
      <c r="B6" s="375" t="s">
        <v>81</v>
      </c>
      <c r="C6" s="357"/>
      <c r="D6" s="358"/>
      <c r="E6" s="357"/>
      <c r="F6" s="358"/>
      <c r="G6" s="369"/>
      <c r="H6" s="365"/>
      <c r="I6" s="398">
        <v>4142</v>
      </c>
      <c r="J6" s="358" t="s">
        <v>317</v>
      </c>
      <c r="K6" s="369"/>
      <c r="L6" s="358"/>
    </row>
    <row r="7" spans="1:12" ht="12.75">
      <c r="A7" s="361" t="s">
        <v>14</v>
      </c>
      <c r="B7" s="375" t="s">
        <v>30</v>
      </c>
      <c r="C7" s="357"/>
      <c r="D7" s="358"/>
      <c r="E7" s="357"/>
      <c r="F7" s="358"/>
      <c r="G7" s="369"/>
      <c r="H7" s="365"/>
      <c r="I7" s="398">
        <v>4321</v>
      </c>
      <c r="J7" s="358" t="s">
        <v>318</v>
      </c>
      <c r="K7" s="369"/>
      <c r="L7" s="358"/>
    </row>
    <row r="8" spans="1:12" ht="12.75">
      <c r="A8" s="361" t="s">
        <v>13</v>
      </c>
      <c r="B8" s="375" t="s">
        <v>63</v>
      </c>
      <c r="C8" s="357"/>
      <c r="D8" s="358"/>
      <c r="E8" s="357"/>
      <c r="F8" s="358"/>
      <c r="G8" s="369"/>
      <c r="H8" s="365"/>
      <c r="I8" s="398">
        <v>4321</v>
      </c>
      <c r="J8" s="358" t="s">
        <v>318</v>
      </c>
      <c r="K8" s="369"/>
      <c r="L8" s="358"/>
    </row>
    <row r="9" spans="1:12" ht="26.25">
      <c r="A9" s="361" t="s">
        <v>15</v>
      </c>
      <c r="B9" s="375" t="s">
        <v>61</v>
      </c>
      <c r="C9" s="357"/>
      <c r="D9" s="358"/>
      <c r="E9" s="357"/>
      <c r="F9" s="358"/>
      <c r="G9" s="369"/>
      <c r="H9" s="365"/>
      <c r="I9" s="398">
        <v>442</v>
      </c>
      <c r="J9" s="358" t="s">
        <v>319</v>
      </c>
      <c r="K9" s="369"/>
      <c r="L9" s="358"/>
    </row>
    <row r="10" spans="1:12" ht="52.5">
      <c r="A10" s="361" t="s">
        <v>16</v>
      </c>
      <c r="B10" s="375" t="s">
        <v>132</v>
      </c>
      <c r="C10" s="357"/>
      <c r="D10" s="358"/>
      <c r="E10" s="357"/>
      <c r="F10" s="358"/>
      <c r="G10" s="369"/>
      <c r="H10" s="365"/>
      <c r="I10" s="398">
        <v>4142</v>
      </c>
      <c r="J10" s="358" t="s">
        <v>317</v>
      </c>
      <c r="K10" s="369"/>
      <c r="L10" s="358"/>
    </row>
    <row r="11" spans="1:12" ht="52.5">
      <c r="A11" s="361" t="s">
        <v>17</v>
      </c>
      <c r="B11" s="375" t="s">
        <v>117</v>
      </c>
      <c r="C11" s="357"/>
      <c r="D11" s="358"/>
      <c r="E11" s="357"/>
      <c r="F11" s="358"/>
      <c r="G11" s="369"/>
      <c r="H11" s="365"/>
      <c r="I11" s="398">
        <v>414</v>
      </c>
      <c r="J11" s="358" t="s">
        <v>321</v>
      </c>
      <c r="K11" s="369"/>
      <c r="L11" s="358"/>
    </row>
    <row r="12" spans="1:12" ht="52.5">
      <c r="A12" s="361" t="s">
        <v>18</v>
      </c>
      <c r="B12" s="375" t="s">
        <v>123</v>
      </c>
      <c r="C12" s="357"/>
      <c r="D12" s="358"/>
      <c r="E12" s="357"/>
      <c r="F12" s="358"/>
      <c r="G12" s="369"/>
      <c r="H12" s="365"/>
      <c r="I12" s="398">
        <v>4144</v>
      </c>
      <c r="J12" s="358" t="s">
        <v>322</v>
      </c>
      <c r="K12" s="369"/>
      <c r="L12" s="358"/>
    </row>
    <row r="13" spans="1:12" ht="26.25">
      <c r="A13" s="361" t="s">
        <v>19</v>
      </c>
      <c r="B13" s="375" t="s">
        <v>97</v>
      </c>
      <c r="C13" s="357"/>
      <c r="D13" s="358"/>
      <c r="E13" s="357"/>
      <c r="F13" s="358"/>
      <c r="G13" s="369"/>
      <c r="H13" s="365"/>
      <c r="I13" s="398">
        <v>4142</v>
      </c>
      <c r="J13" s="358" t="s">
        <v>317</v>
      </c>
      <c r="K13" s="369"/>
      <c r="L13" s="358"/>
    </row>
    <row r="14" spans="1:12" ht="26.25">
      <c r="A14" s="361" t="s">
        <v>20</v>
      </c>
      <c r="B14" s="375" t="s">
        <v>114</v>
      </c>
      <c r="C14" s="357"/>
      <c r="D14" s="358"/>
      <c r="E14" s="357"/>
      <c r="F14" s="358"/>
      <c r="G14" s="369"/>
      <c r="H14" s="365"/>
      <c r="I14" s="398">
        <v>4142</v>
      </c>
      <c r="J14" s="358" t="s">
        <v>317</v>
      </c>
      <c r="K14" s="369"/>
      <c r="L14" s="358"/>
    </row>
    <row r="15" spans="1:12" ht="39">
      <c r="A15" s="361" t="s">
        <v>21</v>
      </c>
      <c r="B15" s="375" t="s">
        <v>125</v>
      </c>
      <c r="C15" s="357"/>
      <c r="D15" s="358"/>
      <c r="E15" s="357"/>
      <c r="F15" s="358"/>
      <c r="G15" s="369"/>
      <c r="H15" s="365"/>
      <c r="I15" s="398">
        <v>4142</v>
      </c>
      <c r="J15" s="358" t="s">
        <v>317</v>
      </c>
      <c r="K15" s="369"/>
      <c r="L15" s="358"/>
    </row>
    <row r="16" spans="1:12" ht="39">
      <c r="A16" s="361" t="s">
        <v>22</v>
      </c>
      <c r="B16" s="375" t="s">
        <v>287</v>
      </c>
      <c r="C16" s="357"/>
      <c r="D16" s="358"/>
      <c r="E16" s="357"/>
      <c r="F16" s="358"/>
      <c r="G16" s="369"/>
      <c r="H16" s="365"/>
      <c r="I16" s="398">
        <v>414</v>
      </c>
      <c r="J16" s="403" t="s">
        <v>321</v>
      </c>
      <c r="K16" s="369"/>
      <c r="L16" s="358"/>
    </row>
    <row r="17" spans="1:12" ht="26.25">
      <c r="A17" s="361" t="s">
        <v>23</v>
      </c>
      <c r="B17" s="375" t="s">
        <v>126</v>
      </c>
      <c r="C17" s="357"/>
      <c r="D17" s="358"/>
      <c r="E17" s="357"/>
      <c r="F17" s="358"/>
      <c r="G17" s="369"/>
      <c r="H17" s="365"/>
      <c r="I17" s="399">
        <v>448</v>
      </c>
      <c r="J17" s="403" t="s">
        <v>353</v>
      </c>
      <c r="K17" s="369"/>
      <c r="L17" s="358"/>
    </row>
    <row r="18" spans="1:12" ht="26.25">
      <c r="A18" s="361" t="s">
        <v>24</v>
      </c>
      <c r="B18" s="375" t="s">
        <v>62</v>
      </c>
      <c r="C18" s="357"/>
      <c r="D18" s="358"/>
      <c r="E18" s="357"/>
      <c r="F18" s="358"/>
      <c r="G18" s="369"/>
      <c r="H18" s="365"/>
      <c r="I18" s="399">
        <v>452</v>
      </c>
      <c r="J18" s="403" t="s">
        <v>354</v>
      </c>
      <c r="K18" s="369"/>
      <c r="L18" s="358"/>
    </row>
    <row r="19" spans="1:12" ht="26.25">
      <c r="A19" s="361" t="s">
        <v>25</v>
      </c>
      <c r="B19" s="375" t="s">
        <v>122</v>
      </c>
      <c r="C19" s="357"/>
      <c r="D19" s="358"/>
      <c r="E19" s="357"/>
      <c r="F19" s="358"/>
      <c r="G19" s="369"/>
      <c r="H19" s="365"/>
      <c r="I19" s="398">
        <v>4488</v>
      </c>
      <c r="J19" s="358" t="s">
        <v>323</v>
      </c>
      <c r="K19" s="369"/>
      <c r="L19" s="358"/>
    </row>
    <row r="20" spans="1:12" ht="26.25">
      <c r="A20" s="361" t="s">
        <v>26</v>
      </c>
      <c r="B20" s="375" t="s">
        <v>127</v>
      </c>
      <c r="C20" s="357"/>
      <c r="D20" s="358"/>
      <c r="E20" s="357"/>
      <c r="F20" s="358"/>
      <c r="G20" s="369"/>
      <c r="H20" s="365"/>
      <c r="I20" s="398">
        <v>4411</v>
      </c>
      <c r="J20" s="358" t="s">
        <v>182</v>
      </c>
      <c r="K20" s="369"/>
      <c r="L20" s="358"/>
    </row>
    <row r="21" spans="1:12" ht="39">
      <c r="A21" s="361" t="s">
        <v>27</v>
      </c>
      <c r="B21" s="375" t="s">
        <v>128</v>
      </c>
      <c r="C21" s="357"/>
      <c r="D21" s="358"/>
      <c r="E21" s="357"/>
      <c r="F21" s="358"/>
      <c r="G21" s="369"/>
      <c r="H21" s="365"/>
      <c r="I21" s="398">
        <v>4321</v>
      </c>
      <c r="J21" s="358" t="s">
        <v>318</v>
      </c>
      <c r="K21" s="369"/>
      <c r="L21" s="358"/>
    </row>
    <row r="22" spans="1:12" ht="39">
      <c r="A22" s="361" t="s">
        <v>28</v>
      </c>
      <c r="B22" s="375" t="s">
        <v>289</v>
      </c>
      <c r="C22" s="357"/>
      <c r="D22" s="358"/>
      <c r="E22" s="357"/>
      <c r="F22" s="358"/>
      <c r="G22" s="369"/>
      <c r="H22" s="365"/>
      <c r="I22" s="399">
        <v>4142</v>
      </c>
      <c r="J22" s="358" t="s">
        <v>317</v>
      </c>
      <c r="K22" s="369"/>
      <c r="L22" s="358"/>
    </row>
    <row r="23" spans="1:12" ht="25.5" customHeight="1">
      <c r="A23" s="361" t="s">
        <v>29</v>
      </c>
      <c r="B23" s="375" t="s">
        <v>129</v>
      </c>
      <c r="C23" s="357"/>
      <c r="D23" s="358"/>
      <c r="E23" s="357"/>
      <c r="F23" s="358"/>
      <c r="G23" s="369"/>
      <c r="H23" s="365"/>
      <c r="I23" s="399">
        <v>414</v>
      </c>
      <c r="J23" s="404" t="s">
        <v>321</v>
      </c>
      <c r="K23" s="369"/>
      <c r="L23" s="358"/>
    </row>
    <row r="24" spans="1:12" ht="26.25">
      <c r="A24" s="361" t="s">
        <v>96</v>
      </c>
      <c r="B24" s="375" t="s">
        <v>130</v>
      </c>
      <c r="C24" s="357"/>
      <c r="D24" s="358"/>
      <c r="E24" s="357"/>
      <c r="F24" s="358"/>
      <c r="G24" s="369"/>
      <c r="H24" s="365"/>
      <c r="I24" s="399">
        <v>461</v>
      </c>
      <c r="J24" s="403" t="s">
        <v>355</v>
      </c>
      <c r="K24" s="369"/>
      <c r="L24" s="358"/>
    </row>
    <row r="25" spans="1:12" ht="39">
      <c r="A25" s="361" t="s">
        <v>113</v>
      </c>
      <c r="B25" s="375" t="s">
        <v>131</v>
      </c>
      <c r="C25" s="357"/>
      <c r="D25" s="358"/>
      <c r="E25" s="357"/>
      <c r="F25" s="358"/>
      <c r="G25" s="369"/>
      <c r="H25" s="365"/>
      <c r="I25" s="399" t="s">
        <v>46</v>
      </c>
      <c r="J25" s="403" t="s">
        <v>46</v>
      </c>
      <c r="K25" s="369"/>
      <c r="L25" s="358"/>
    </row>
    <row r="26" spans="1:12" ht="52.5">
      <c r="A26" s="361" t="s">
        <v>288</v>
      </c>
      <c r="B26" s="375" t="s">
        <v>290</v>
      </c>
      <c r="C26" s="357"/>
      <c r="D26" s="358"/>
      <c r="E26" s="357"/>
      <c r="F26" s="358"/>
      <c r="G26" s="369"/>
      <c r="H26" s="365"/>
      <c r="I26" s="399" t="s">
        <v>46</v>
      </c>
      <c r="J26" s="403" t="s">
        <v>46</v>
      </c>
      <c r="K26" s="369"/>
      <c r="L26" s="358"/>
    </row>
    <row r="27" spans="1:12" ht="26.25">
      <c r="A27" s="361"/>
      <c r="B27" s="375" t="s">
        <v>291</v>
      </c>
      <c r="C27" s="357"/>
      <c r="D27" s="358"/>
      <c r="E27" s="357"/>
      <c r="F27" s="358"/>
      <c r="G27" s="369"/>
      <c r="H27" s="365"/>
      <c r="I27" s="399">
        <v>414</v>
      </c>
      <c r="J27" s="404" t="s">
        <v>321</v>
      </c>
      <c r="K27" s="369"/>
      <c r="L27" s="358"/>
    </row>
    <row r="28" spans="1:12" ht="12.75">
      <c r="A28" s="361"/>
      <c r="B28" s="375" t="s">
        <v>292</v>
      </c>
      <c r="C28" s="357"/>
      <c r="D28" s="358"/>
      <c r="E28" s="357"/>
      <c r="F28" s="358"/>
      <c r="G28" s="369"/>
      <c r="H28" s="365"/>
      <c r="I28" s="398">
        <v>4711</v>
      </c>
      <c r="J28" s="358" t="s">
        <v>320</v>
      </c>
      <c r="K28" s="369"/>
      <c r="L28" s="358"/>
    </row>
    <row r="29" spans="1:12" ht="12.75">
      <c r="A29" s="361"/>
      <c r="B29" s="375" t="s">
        <v>152</v>
      </c>
      <c r="C29" s="357"/>
      <c r="D29" s="358"/>
      <c r="E29" s="357"/>
      <c r="F29" s="358"/>
      <c r="G29" s="369"/>
      <c r="H29" s="365"/>
      <c r="I29" s="399" t="s">
        <v>46</v>
      </c>
      <c r="J29" s="403" t="s">
        <v>46</v>
      </c>
      <c r="K29" s="369"/>
      <c r="L29" s="358"/>
    </row>
    <row r="30" spans="1:12" ht="26.25">
      <c r="A30" s="361"/>
      <c r="B30" s="375" t="s">
        <v>293</v>
      </c>
      <c r="C30" s="357"/>
      <c r="D30" s="358"/>
      <c r="E30" s="357"/>
      <c r="F30" s="358"/>
      <c r="G30" s="369"/>
      <c r="H30" s="365"/>
      <c r="I30" s="399" t="s">
        <v>46</v>
      </c>
      <c r="J30" s="403" t="s">
        <v>46</v>
      </c>
      <c r="K30" s="369"/>
      <c r="L30" s="358"/>
    </row>
    <row r="31" spans="1:12" ht="13.5" thickBot="1">
      <c r="A31" s="383"/>
      <c r="B31" s="384" t="s">
        <v>294</v>
      </c>
      <c r="C31" s="373"/>
      <c r="D31" s="359"/>
      <c r="E31" s="373"/>
      <c r="F31" s="359"/>
      <c r="G31" s="370"/>
      <c r="H31" s="366"/>
      <c r="I31" s="407" t="s">
        <v>46</v>
      </c>
      <c r="J31" s="408" t="s">
        <v>46</v>
      </c>
      <c r="K31" s="370"/>
      <c r="L31" s="359"/>
    </row>
    <row r="32" spans="1:12" ht="26.25">
      <c r="A32" s="377" t="s">
        <v>31</v>
      </c>
      <c r="B32" s="378" t="s">
        <v>295</v>
      </c>
      <c r="C32" s="379"/>
      <c r="D32" s="380"/>
      <c r="E32" s="379"/>
      <c r="F32" s="380"/>
      <c r="G32" s="381"/>
      <c r="H32" s="382"/>
      <c r="I32" s="401"/>
      <c r="J32" s="380"/>
      <c r="K32" s="381"/>
      <c r="L32" s="380"/>
    </row>
    <row r="33" spans="1:12" ht="12.75">
      <c r="A33" s="362" t="s">
        <v>32</v>
      </c>
      <c r="B33" s="375" t="s">
        <v>33</v>
      </c>
      <c r="C33" s="357"/>
      <c r="D33" s="358"/>
      <c r="E33" s="357"/>
      <c r="F33" s="358"/>
      <c r="G33" s="369"/>
      <c r="H33" s="365"/>
      <c r="I33" s="398"/>
      <c r="J33" s="358"/>
      <c r="K33" s="369"/>
      <c r="L33" s="358"/>
    </row>
    <row r="34" spans="1:12" ht="26.25">
      <c r="A34" s="361"/>
      <c r="B34" s="375" t="s">
        <v>118</v>
      </c>
      <c r="C34" s="357"/>
      <c r="D34" s="358"/>
      <c r="E34" s="357"/>
      <c r="F34" s="358"/>
      <c r="G34" s="369"/>
      <c r="H34" s="365"/>
      <c r="I34" s="398" t="s">
        <v>335</v>
      </c>
      <c r="J34" s="358" t="s">
        <v>324</v>
      </c>
      <c r="K34" s="369"/>
      <c r="L34" s="358"/>
    </row>
    <row r="35" spans="1:12" ht="26.25">
      <c r="A35" s="361"/>
      <c r="B35" s="375" t="s">
        <v>119</v>
      </c>
      <c r="C35" s="357"/>
      <c r="D35" s="358"/>
      <c r="E35" s="357"/>
      <c r="F35" s="358"/>
      <c r="G35" s="369"/>
      <c r="H35" s="365"/>
      <c r="I35" s="398" t="s">
        <v>335</v>
      </c>
      <c r="J35" s="358" t="s">
        <v>324</v>
      </c>
      <c r="K35" s="369"/>
      <c r="L35" s="358"/>
    </row>
    <row r="36" spans="1:12" ht="39.75" thickBot="1">
      <c r="A36" s="383"/>
      <c r="B36" s="384" t="s">
        <v>120</v>
      </c>
      <c r="C36" s="373"/>
      <c r="D36" s="359"/>
      <c r="E36" s="373"/>
      <c r="F36" s="359"/>
      <c r="G36" s="370"/>
      <c r="H36" s="366"/>
      <c r="I36" s="400" t="s">
        <v>335</v>
      </c>
      <c r="J36" s="359" t="s">
        <v>324</v>
      </c>
      <c r="K36" s="370"/>
      <c r="L36" s="359"/>
    </row>
    <row r="37" spans="1:12" ht="39">
      <c r="A37" s="377" t="s">
        <v>38</v>
      </c>
      <c r="B37" s="378" t="s">
        <v>133</v>
      </c>
      <c r="C37" s="379"/>
      <c r="D37" s="380"/>
      <c r="E37" s="379"/>
      <c r="F37" s="380"/>
      <c r="G37" s="381"/>
      <c r="H37" s="382"/>
      <c r="I37" s="406" t="s">
        <v>46</v>
      </c>
      <c r="J37" s="405" t="s">
        <v>46</v>
      </c>
      <c r="K37" s="381"/>
      <c r="L37" s="380"/>
    </row>
    <row r="38" spans="1:12" ht="12.75">
      <c r="A38" s="361" t="s">
        <v>66</v>
      </c>
      <c r="B38" s="375" t="s">
        <v>134</v>
      </c>
      <c r="C38" s="357"/>
      <c r="D38" s="358"/>
      <c r="E38" s="357"/>
      <c r="F38" s="358"/>
      <c r="G38" s="369"/>
      <c r="H38" s="365"/>
      <c r="I38" s="399" t="s">
        <v>46</v>
      </c>
      <c r="J38" s="403" t="s">
        <v>46</v>
      </c>
      <c r="K38" s="369"/>
      <c r="L38" s="358"/>
    </row>
    <row r="39" spans="1:12" ht="12.75">
      <c r="A39" s="361"/>
      <c r="B39" s="375" t="s">
        <v>33</v>
      </c>
      <c r="C39" s="357"/>
      <c r="D39" s="358"/>
      <c r="E39" s="357"/>
      <c r="F39" s="358"/>
      <c r="G39" s="369"/>
      <c r="H39" s="365"/>
      <c r="I39" s="398" t="s">
        <v>335</v>
      </c>
      <c r="J39" s="358" t="s">
        <v>324</v>
      </c>
      <c r="K39" s="369"/>
      <c r="L39" s="358"/>
    </row>
    <row r="40" spans="1:12" ht="39">
      <c r="A40" s="361"/>
      <c r="B40" s="375" t="s">
        <v>296</v>
      </c>
      <c r="C40" s="357"/>
      <c r="D40" s="358"/>
      <c r="E40" s="357"/>
      <c r="F40" s="358"/>
      <c r="G40" s="369"/>
      <c r="H40" s="365"/>
      <c r="I40" s="399">
        <v>5431</v>
      </c>
      <c r="J40" s="404" t="s">
        <v>356</v>
      </c>
      <c r="K40" s="369"/>
      <c r="L40" s="358"/>
    </row>
    <row r="41" spans="1:12" ht="26.25">
      <c r="A41" s="361" t="s">
        <v>67</v>
      </c>
      <c r="B41" s="375" t="s">
        <v>143</v>
      </c>
      <c r="C41" s="357"/>
      <c r="D41" s="358"/>
      <c r="E41" s="357"/>
      <c r="F41" s="358"/>
      <c r="G41" s="369"/>
      <c r="H41" s="365"/>
      <c r="I41" s="399" t="s">
        <v>46</v>
      </c>
      <c r="J41" s="403" t="s">
        <v>46</v>
      </c>
      <c r="K41" s="369"/>
      <c r="L41" s="358"/>
    </row>
    <row r="42" spans="1:12" ht="52.5">
      <c r="A42" s="361"/>
      <c r="B42" s="376" t="s">
        <v>345</v>
      </c>
      <c r="C42" s="357"/>
      <c r="D42" s="358"/>
      <c r="E42" s="357"/>
      <c r="F42" s="358"/>
      <c r="G42" s="369"/>
      <c r="H42" s="365"/>
      <c r="I42" s="399" t="s">
        <v>335</v>
      </c>
      <c r="J42" s="403" t="s">
        <v>324</v>
      </c>
      <c r="K42" s="369"/>
      <c r="L42" s="358"/>
    </row>
    <row r="43" spans="1:12" ht="39">
      <c r="A43" s="361"/>
      <c r="B43" s="375" t="s">
        <v>135</v>
      </c>
      <c r="C43" s="357"/>
      <c r="D43" s="358"/>
      <c r="E43" s="357"/>
      <c r="F43" s="358"/>
      <c r="G43" s="369"/>
      <c r="H43" s="365"/>
      <c r="I43" s="398">
        <v>507</v>
      </c>
      <c r="J43" s="403" t="s">
        <v>324</v>
      </c>
      <c r="K43" s="369"/>
      <c r="L43" s="358"/>
    </row>
    <row r="44" spans="1:12" ht="52.5">
      <c r="A44" s="361"/>
      <c r="B44" s="375" t="s">
        <v>136</v>
      </c>
      <c r="C44" s="357"/>
      <c r="D44" s="358"/>
      <c r="E44" s="357"/>
      <c r="F44" s="358"/>
      <c r="G44" s="369"/>
      <c r="H44" s="365"/>
      <c r="I44" s="398"/>
      <c r="J44" s="403"/>
      <c r="K44" s="369"/>
      <c r="L44" s="358"/>
    </row>
    <row r="45" spans="1:12" ht="78.75">
      <c r="A45" s="361"/>
      <c r="B45" s="375" t="s">
        <v>137</v>
      </c>
      <c r="C45" s="357"/>
      <c r="D45" s="358"/>
      <c r="E45" s="357"/>
      <c r="F45" s="358"/>
      <c r="G45" s="369"/>
      <c r="H45" s="365"/>
      <c r="I45" s="398" t="s">
        <v>335</v>
      </c>
      <c r="J45" s="358" t="s">
        <v>324</v>
      </c>
      <c r="K45" s="369"/>
      <c r="L45" s="358"/>
    </row>
    <row r="46" spans="1:12" ht="26.25">
      <c r="A46" s="361"/>
      <c r="B46" s="375" t="s">
        <v>138</v>
      </c>
      <c r="C46" s="357"/>
      <c r="D46" s="358"/>
      <c r="E46" s="357"/>
      <c r="F46" s="358"/>
      <c r="G46" s="369"/>
      <c r="H46" s="365"/>
      <c r="I46" s="459" t="s">
        <v>357</v>
      </c>
      <c r="J46" s="404" t="s">
        <v>358</v>
      </c>
      <c r="K46" s="369"/>
      <c r="L46" s="358"/>
    </row>
    <row r="47" spans="1:12" ht="39">
      <c r="A47" s="361"/>
      <c r="B47" s="375" t="s">
        <v>297</v>
      </c>
      <c r="C47" s="357"/>
      <c r="D47" s="358"/>
      <c r="E47" s="357"/>
      <c r="F47" s="358"/>
      <c r="G47" s="369"/>
      <c r="H47" s="365"/>
      <c r="I47" s="398"/>
      <c r="J47" s="358"/>
      <c r="K47" s="369"/>
      <c r="L47" s="358"/>
    </row>
    <row r="48" spans="1:12" ht="26.25">
      <c r="A48" s="361"/>
      <c r="B48" s="375" t="s">
        <v>139</v>
      </c>
      <c r="C48" s="357"/>
      <c r="D48" s="358"/>
      <c r="E48" s="357"/>
      <c r="F48" s="358"/>
      <c r="G48" s="369"/>
      <c r="H48" s="365"/>
      <c r="I48" s="459" t="s">
        <v>357</v>
      </c>
      <c r="J48" s="404" t="s">
        <v>358</v>
      </c>
      <c r="K48" s="369"/>
      <c r="L48" s="358"/>
    </row>
    <row r="49" spans="1:12" ht="26.25">
      <c r="A49" s="361"/>
      <c r="B49" s="375" t="s">
        <v>140</v>
      </c>
      <c r="C49" s="357"/>
      <c r="D49" s="358"/>
      <c r="E49" s="357"/>
      <c r="F49" s="358"/>
      <c r="G49" s="369"/>
      <c r="H49" s="365"/>
      <c r="I49" s="398" t="s">
        <v>335</v>
      </c>
      <c r="J49" s="358" t="s">
        <v>324</v>
      </c>
      <c r="K49" s="369"/>
      <c r="L49" s="358"/>
    </row>
    <row r="50" spans="1:12" ht="26.25">
      <c r="A50" s="361"/>
      <c r="B50" s="375" t="s">
        <v>141</v>
      </c>
      <c r="C50" s="357"/>
      <c r="D50" s="358"/>
      <c r="E50" s="357"/>
      <c r="F50" s="358"/>
      <c r="G50" s="369"/>
      <c r="H50" s="365"/>
      <c r="I50" s="398" t="s">
        <v>335</v>
      </c>
      <c r="J50" s="358" t="s">
        <v>324</v>
      </c>
      <c r="K50" s="369"/>
      <c r="L50" s="358"/>
    </row>
    <row r="51" spans="1:12" ht="12.75">
      <c r="A51" s="361"/>
      <c r="B51" s="375" t="s">
        <v>142</v>
      </c>
      <c r="C51" s="357"/>
      <c r="D51" s="358"/>
      <c r="E51" s="357"/>
      <c r="F51" s="358"/>
      <c r="G51" s="369"/>
      <c r="H51" s="365"/>
      <c r="I51" s="398" t="s">
        <v>336</v>
      </c>
      <c r="J51" s="358" t="s">
        <v>325</v>
      </c>
      <c r="K51" s="369"/>
      <c r="L51" s="358"/>
    </row>
    <row r="52" spans="1:12" ht="39">
      <c r="A52" s="361" t="s">
        <v>68</v>
      </c>
      <c r="B52" s="375" t="s">
        <v>144</v>
      </c>
      <c r="C52" s="357"/>
      <c r="D52" s="358"/>
      <c r="E52" s="357"/>
      <c r="F52" s="358"/>
      <c r="G52" s="369"/>
      <c r="H52" s="365"/>
      <c r="I52" s="399" t="s">
        <v>46</v>
      </c>
      <c r="J52" s="460" t="s">
        <v>46</v>
      </c>
      <c r="K52" s="369"/>
      <c r="L52" s="358"/>
    </row>
    <row r="53" spans="1:12" ht="39">
      <c r="A53" s="361"/>
      <c r="B53" s="375" t="s">
        <v>145</v>
      </c>
      <c r="C53" s="357"/>
      <c r="D53" s="358"/>
      <c r="E53" s="357"/>
      <c r="F53" s="358"/>
      <c r="G53" s="369"/>
      <c r="H53" s="365"/>
      <c r="I53" s="398">
        <v>503</v>
      </c>
      <c r="J53" s="403" t="s">
        <v>359</v>
      </c>
      <c r="K53" s="369"/>
      <c r="L53" s="358"/>
    </row>
    <row r="54" spans="1:12" ht="39">
      <c r="A54" s="361"/>
      <c r="B54" s="375" t="s">
        <v>146</v>
      </c>
      <c r="C54" s="357"/>
      <c r="D54" s="358"/>
      <c r="E54" s="357"/>
      <c r="F54" s="358"/>
      <c r="G54" s="369"/>
      <c r="H54" s="365"/>
      <c r="I54" s="398">
        <v>503</v>
      </c>
      <c r="J54" s="403" t="s">
        <v>359</v>
      </c>
      <c r="K54" s="369"/>
      <c r="L54" s="358"/>
    </row>
    <row r="55" spans="1:12" ht="26.25">
      <c r="A55" s="361"/>
      <c r="B55" s="375" t="s">
        <v>147</v>
      </c>
      <c r="C55" s="357"/>
      <c r="D55" s="358"/>
      <c r="E55" s="357"/>
      <c r="F55" s="358"/>
      <c r="G55" s="369"/>
      <c r="H55" s="365"/>
      <c r="I55" s="398">
        <v>503</v>
      </c>
      <c r="J55" s="403" t="s">
        <v>359</v>
      </c>
      <c r="K55" s="369"/>
      <c r="L55" s="358"/>
    </row>
    <row r="56" spans="1:12" ht="39">
      <c r="A56" s="361" t="s">
        <v>69</v>
      </c>
      <c r="B56" s="375" t="s">
        <v>148</v>
      </c>
      <c r="C56" s="357"/>
      <c r="D56" s="358"/>
      <c r="E56" s="357"/>
      <c r="F56" s="358"/>
      <c r="G56" s="369"/>
      <c r="H56" s="365"/>
      <c r="I56" s="399" t="s">
        <v>46</v>
      </c>
      <c r="J56" s="403" t="s">
        <v>46</v>
      </c>
      <c r="K56" s="369"/>
      <c r="L56" s="358"/>
    </row>
    <row r="57" spans="1:12" ht="12.75">
      <c r="A57" s="361"/>
      <c r="B57" s="375" t="s">
        <v>149</v>
      </c>
      <c r="C57" s="357"/>
      <c r="D57" s="358"/>
      <c r="E57" s="357"/>
      <c r="F57" s="358"/>
      <c r="G57" s="369"/>
      <c r="H57" s="365"/>
      <c r="I57" s="398">
        <v>5261</v>
      </c>
      <c r="J57" s="403" t="s">
        <v>360</v>
      </c>
      <c r="K57" s="369"/>
      <c r="L57" s="358"/>
    </row>
    <row r="58" spans="1:12" ht="39">
      <c r="A58" s="361"/>
      <c r="B58" s="375" t="s">
        <v>150</v>
      </c>
      <c r="C58" s="357"/>
      <c r="D58" s="358"/>
      <c r="E58" s="357"/>
      <c r="F58" s="358"/>
      <c r="G58" s="369"/>
      <c r="H58" s="365"/>
      <c r="I58" s="398">
        <v>5411</v>
      </c>
      <c r="J58" s="403" t="s">
        <v>327</v>
      </c>
      <c r="K58" s="369"/>
      <c r="L58" s="358"/>
    </row>
    <row r="59" spans="1:12" ht="12.75">
      <c r="A59" s="361"/>
      <c r="B59" s="375" t="s">
        <v>151</v>
      </c>
      <c r="C59" s="357"/>
      <c r="D59" s="358"/>
      <c r="E59" s="357"/>
      <c r="F59" s="358"/>
      <c r="G59" s="369"/>
      <c r="H59" s="365"/>
      <c r="I59" s="398">
        <v>5261</v>
      </c>
      <c r="J59" s="358" t="s">
        <v>328</v>
      </c>
      <c r="K59" s="369"/>
      <c r="L59" s="358"/>
    </row>
    <row r="60" spans="1:12" ht="12.75">
      <c r="A60" s="361"/>
      <c r="B60" s="375" t="s">
        <v>152</v>
      </c>
      <c r="C60" s="357"/>
      <c r="D60" s="358"/>
      <c r="E60" s="357"/>
      <c r="F60" s="358"/>
      <c r="G60" s="369"/>
      <c r="H60" s="365"/>
      <c r="I60" s="399" t="s">
        <v>46</v>
      </c>
      <c r="J60" s="403" t="s">
        <v>46</v>
      </c>
      <c r="K60" s="369"/>
      <c r="L60" s="358"/>
    </row>
    <row r="61" spans="1:12" ht="12.75">
      <c r="A61" s="361" t="s">
        <v>70</v>
      </c>
      <c r="B61" s="375" t="s">
        <v>34</v>
      </c>
      <c r="C61" s="357"/>
      <c r="D61" s="358"/>
      <c r="E61" s="357"/>
      <c r="F61" s="358"/>
      <c r="G61" s="369"/>
      <c r="H61" s="365"/>
      <c r="I61" s="398">
        <v>501</v>
      </c>
      <c r="J61" s="403" t="s">
        <v>361</v>
      </c>
      <c r="K61" s="369"/>
      <c r="L61" s="358"/>
    </row>
    <row r="62" spans="1:12" ht="26.25">
      <c r="A62" s="361" t="s">
        <v>71</v>
      </c>
      <c r="B62" s="375" t="s">
        <v>153</v>
      </c>
      <c r="C62" s="357"/>
      <c r="D62" s="358"/>
      <c r="E62" s="357"/>
      <c r="F62" s="358"/>
      <c r="G62" s="369"/>
      <c r="H62" s="365"/>
      <c r="I62" s="398">
        <v>5411</v>
      </c>
      <c r="J62" s="358" t="s">
        <v>327</v>
      </c>
      <c r="K62" s="369"/>
      <c r="L62" s="358"/>
    </row>
    <row r="63" spans="1:12" ht="66">
      <c r="A63" s="361" t="s">
        <v>72</v>
      </c>
      <c r="B63" s="375" t="s">
        <v>298</v>
      </c>
      <c r="C63" s="357"/>
      <c r="D63" s="358"/>
      <c r="E63" s="357"/>
      <c r="F63" s="358"/>
      <c r="G63" s="369"/>
      <c r="H63" s="365"/>
      <c r="I63" s="399" t="s">
        <v>46</v>
      </c>
      <c r="J63" s="403" t="s">
        <v>344</v>
      </c>
      <c r="K63" s="369"/>
      <c r="L63" s="358"/>
    </row>
    <row r="64" spans="1:12" ht="52.5">
      <c r="A64" s="361"/>
      <c r="B64" s="375" t="s">
        <v>299</v>
      </c>
      <c r="C64" s="357"/>
      <c r="D64" s="358"/>
      <c r="E64" s="357"/>
      <c r="F64" s="358"/>
      <c r="G64" s="369"/>
      <c r="H64" s="365"/>
      <c r="I64" s="399">
        <v>5431</v>
      </c>
      <c r="J64" s="404" t="s">
        <v>356</v>
      </c>
      <c r="K64" s="369"/>
      <c r="L64" s="358"/>
    </row>
    <row r="65" spans="1:12" ht="12.75">
      <c r="A65" s="361"/>
      <c r="B65" s="375" t="s">
        <v>154</v>
      </c>
      <c r="C65" s="357"/>
      <c r="D65" s="358"/>
      <c r="E65" s="357"/>
      <c r="F65" s="358"/>
      <c r="G65" s="369"/>
      <c r="H65" s="365"/>
      <c r="I65" s="399">
        <v>5429</v>
      </c>
      <c r="J65" s="403" t="s">
        <v>362</v>
      </c>
      <c r="K65" s="369"/>
      <c r="L65" s="358"/>
    </row>
    <row r="66" spans="1:12" ht="39.75" thickBot="1">
      <c r="A66" s="383"/>
      <c r="B66" s="384" t="s">
        <v>155</v>
      </c>
      <c r="C66" s="373"/>
      <c r="D66" s="359"/>
      <c r="E66" s="373"/>
      <c r="F66" s="359"/>
      <c r="G66" s="370"/>
      <c r="H66" s="366"/>
      <c r="I66" s="407">
        <v>5431</v>
      </c>
      <c r="J66" s="408" t="s">
        <v>363</v>
      </c>
      <c r="K66" s="370"/>
      <c r="L66" s="359"/>
    </row>
    <row r="67" spans="1:12" ht="78.75">
      <c r="A67" s="377" t="s">
        <v>44</v>
      </c>
      <c r="B67" s="378" t="s">
        <v>157</v>
      </c>
      <c r="C67" s="379"/>
      <c r="D67" s="380"/>
      <c r="E67" s="379"/>
      <c r="F67" s="380"/>
      <c r="G67" s="381"/>
      <c r="H67" s="382"/>
      <c r="I67" s="401"/>
      <c r="J67" s="380"/>
      <c r="K67" s="381"/>
      <c r="L67" s="380"/>
    </row>
    <row r="68" spans="1:12" ht="39">
      <c r="A68" s="361" t="s">
        <v>158</v>
      </c>
      <c r="B68" s="375" t="s">
        <v>159</v>
      </c>
      <c r="C68" s="357"/>
      <c r="D68" s="358"/>
      <c r="E68" s="357"/>
      <c r="F68" s="358"/>
      <c r="G68" s="369"/>
      <c r="H68" s="365"/>
      <c r="I68" s="399" t="s">
        <v>46</v>
      </c>
      <c r="J68" s="403" t="s">
        <v>46</v>
      </c>
      <c r="K68" s="369"/>
      <c r="L68" s="358"/>
    </row>
    <row r="69" spans="1:12" ht="12.75">
      <c r="A69" s="361"/>
      <c r="B69" s="376" t="s">
        <v>337</v>
      </c>
      <c r="C69" s="357"/>
      <c r="D69" s="358"/>
      <c r="E69" s="357"/>
      <c r="F69" s="358"/>
      <c r="G69" s="369"/>
      <c r="H69" s="365"/>
      <c r="I69" s="398" t="s">
        <v>335</v>
      </c>
      <c r="J69" s="358" t="s">
        <v>324</v>
      </c>
      <c r="K69" s="369"/>
      <c r="L69" s="358"/>
    </row>
    <row r="70" spans="1:12" ht="12.75">
      <c r="A70" s="361"/>
      <c r="B70" s="376" t="s">
        <v>338</v>
      </c>
      <c r="C70" s="357"/>
      <c r="D70" s="358"/>
      <c r="E70" s="357"/>
      <c r="F70" s="358"/>
      <c r="G70" s="369"/>
      <c r="H70" s="365"/>
      <c r="I70" s="398" t="s">
        <v>335</v>
      </c>
      <c r="J70" s="358" t="s">
        <v>324</v>
      </c>
      <c r="K70" s="369"/>
      <c r="L70" s="358"/>
    </row>
    <row r="71" spans="1:12" ht="12.75">
      <c r="A71" s="361"/>
      <c r="B71" s="376" t="s">
        <v>294</v>
      </c>
      <c r="C71" s="357"/>
      <c r="D71" s="358"/>
      <c r="E71" s="357"/>
      <c r="F71" s="358"/>
      <c r="G71" s="369"/>
      <c r="H71" s="365"/>
      <c r="I71" s="398" t="s">
        <v>335</v>
      </c>
      <c r="J71" s="358" t="s">
        <v>324</v>
      </c>
      <c r="K71" s="369"/>
      <c r="L71" s="358"/>
    </row>
    <row r="72" spans="1:12" ht="26.25">
      <c r="A72" s="361" t="s">
        <v>164</v>
      </c>
      <c r="B72" s="375" t="s">
        <v>163</v>
      </c>
      <c r="C72" s="357"/>
      <c r="D72" s="358"/>
      <c r="E72" s="357"/>
      <c r="F72" s="358"/>
      <c r="G72" s="369"/>
      <c r="H72" s="365"/>
      <c r="I72" s="399" t="s">
        <v>46</v>
      </c>
      <c r="J72" s="403" t="s">
        <v>46</v>
      </c>
      <c r="K72" s="369"/>
      <c r="L72" s="358"/>
    </row>
    <row r="73" spans="1:12" ht="12.75">
      <c r="A73" s="361"/>
      <c r="B73" s="375" t="s">
        <v>165</v>
      </c>
      <c r="C73" s="357"/>
      <c r="D73" s="358"/>
      <c r="E73" s="357"/>
      <c r="F73" s="358"/>
      <c r="G73" s="369"/>
      <c r="H73" s="365"/>
      <c r="I73" s="398">
        <v>5261</v>
      </c>
      <c r="J73" s="403" t="s">
        <v>360</v>
      </c>
      <c r="K73" s="369"/>
      <c r="L73" s="358"/>
    </row>
    <row r="74" spans="1:12" ht="26.25">
      <c r="A74" s="361"/>
      <c r="B74" s="375" t="s">
        <v>166</v>
      </c>
      <c r="C74" s="357"/>
      <c r="D74" s="358"/>
      <c r="E74" s="357"/>
      <c r="F74" s="358"/>
      <c r="G74" s="369"/>
      <c r="H74" s="365"/>
      <c r="I74" s="398">
        <v>5411</v>
      </c>
      <c r="J74" s="358" t="s">
        <v>327</v>
      </c>
      <c r="K74" s="369"/>
      <c r="L74" s="358"/>
    </row>
    <row r="75" spans="1:12" ht="12.75">
      <c r="A75" s="361"/>
      <c r="B75" s="375" t="s">
        <v>167</v>
      </c>
      <c r="C75" s="357"/>
      <c r="D75" s="358"/>
      <c r="E75" s="357"/>
      <c r="F75" s="358"/>
      <c r="G75" s="369"/>
      <c r="H75" s="365"/>
      <c r="I75" s="398">
        <v>5411</v>
      </c>
      <c r="J75" s="358" t="s">
        <v>327</v>
      </c>
      <c r="K75" s="369"/>
      <c r="L75" s="358"/>
    </row>
    <row r="76" spans="1:12" ht="12.75">
      <c r="A76" s="361" t="s">
        <v>168</v>
      </c>
      <c r="B76" s="375" t="s">
        <v>34</v>
      </c>
      <c r="C76" s="357"/>
      <c r="D76" s="358"/>
      <c r="E76" s="357"/>
      <c r="F76" s="358"/>
      <c r="G76" s="369"/>
      <c r="H76" s="365"/>
      <c r="I76" s="398">
        <v>501</v>
      </c>
      <c r="J76" s="403" t="s">
        <v>361</v>
      </c>
      <c r="K76" s="369"/>
      <c r="L76" s="358"/>
    </row>
    <row r="77" spans="1:12" ht="52.5">
      <c r="A77" s="361" t="s">
        <v>300</v>
      </c>
      <c r="B77" s="375" t="s">
        <v>169</v>
      </c>
      <c r="C77" s="357"/>
      <c r="D77" s="358"/>
      <c r="E77" s="357"/>
      <c r="F77" s="358"/>
      <c r="G77" s="369"/>
      <c r="H77" s="365"/>
      <c r="I77" s="398">
        <v>5241</v>
      </c>
      <c r="J77" s="403" t="s">
        <v>329</v>
      </c>
      <c r="K77" s="369"/>
      <c r="L77" s="358"/>
    </row>
    <row r="78" spans="1:12" ht="26.25">
      <c r="A78" s="361" t="s">
        <v>170</v>
      </c>
      <c r="B78" s="375" t="s">
        <v>172</v>
      </c>
      <c r="C78" s="357"/>
      <c r="D78" s="358"/>
      <c r="E78" s="357"/>
      <c r="F78" s="358"/>
      <c r="G78" s="369"/>
      <c r="H78" s="365"/>
      <c r="I78" s="399" t="s">
        <v>46</v>
      </c>
      <c r="J78" s="403" t="s">
        <v>46</v>
      </c>
      <c r="K78" s="369"/>
      <c r="L78" s="358"/>
    </row>
    <row r="79" spans="1:12" ht="26.25">
      <c r="A79" s="361"/>
      <c r="B79" s="375" t="s">
        <v>173</v>
      </c>
      <c r="C79" s="357"/>
      <c r="D79" s="358"/>
      <c r="E79" s="357"/>
      <c r="F79" s="358"/>
      <c r="G79" s="369"/>
      <c r="H79" s="365"/>
      <c r="I79" s="398">
        <v>5241</v>
      </c>
      <c r="J79" s="358" t="s">
        <v>329</v>
      </c>
      <c r="K79" s="369"/>
      <c r="L79" s="358"/>
    </row>
    <row r="80" spans="1:12" ht="26.25">
      <c r="A80" s="361"/>
      <c r="B80" s="375" t="s">
        <v>174</v>
      </c>
      <c r="C80" s="357"/>
      <c r="D80" s="358"/>
      <c r="E80" s="357"/>
      <c r="F80" s="358"/>
      <c r="G80" s="369"/>
      <c r="H80" s="365"/>
      <c r="I80" s="398">
        <v>5241</v>
      </c>
      <c r="J80" s="358" t="s">
        <v>329</v>
      </c>
      <c r="K80" s="369"/>
      <c r="L80" s="358"/>
    </row>
    <row r="81" spans="1:12" ht="12.75">
      <c r="A81" s="361"/>
      <c r="B81" s="375" t="s">
        <v>175</v>
      </c>
      <c r="C81" s="357"/>
      <c r="D81" s="358"/>
      <c r="E81" s="357"/>
      <c r="F81" s="358"/>
      <c r="G81" s="369"/>
      <c r="H81" s="365"/>
      <c r="I81" s="398">
        <v>5241</v>
      </c>
      <c r="J81" s="358" t="s">
        <v>329</v>
      </c>
      <c r="K81" s="369"/>
      <c r="L81" s="358"/>
    </row>
    <row r="82" spans="1:12" ht="26.25">
      <c r="A82" s="361"/>
      <c r="B82" s="375" t="s">
        <v>176</v>
      </c>
      <c r="C82" s="357"/>
      <c r="D82" s="358"/>
      <c r="E82" s="357"/>
      <c r="F82" s="358"/>
      <c r="G82" s="369"/>
      <c r="H82" s="365"/>
      <c r="I82" s="398">
        <v>5241</v>
      </c>
      <c r="J82" s="403" t="s">
        <v>329</v>
      </c>
      <c r="K82" s="369"/>
      <c r="L82" s="358"/>
    </row>
    <row r="83" spans="1:12" ht="39">
      <c r="A83" s="361"/>
      <c r="B83" s="375" t="s">
        <v>177</v>
      </c>
      <c r="C83" s="357"/>
      <c r="D83" s="358"/>
      <c r="E83" s="357"/>
      <c r="F83" s="358"/>
      <c r="G83" s="369"/>
      <c r="H83" s="365"/>
      <c r="I83" s="398">
        <v>5241</v>
      </c>
      <c r="J83" s="358" t="s">
        <v>329</v>
      </c>
      <c r="K83" s="369"/>
      <c r="L83" s="358"/>
    </row>
    <row r="84" spans="1:12" ht="26.25">
      <c r="A84" s="361"/>
      <c r="B84" s="375" t="s">
        <v>178</v>
      </c>
      <c r="C84" s="357"/>
      <c r="D84" s="358"/>
      <c r="E84" s="357"/>
      <c r="F84" s="358"/>
      <c r="G84" s="369"/>
      <c r="H84" s="365"/>
      <c r="I84" s="398">
        <v>5241</v>
      </c>
      <c r="J84" s="358" t="s">
        <v>329</v>
      </c>
      <c r="K84" s="369"/>
      <c r="L84" s="358"/>
    </row>
    <row r="85" spans="1:12" ht="39">
      <c r="A85" s="361" t="s">
        <v>171</v>
      </c>
      <c r="B85" s="375" t="s">
        <v>180</v>
      </c>
      <c r="C85" s="357"/>
      <c r="D85" s="358"/>
      <c r="E85" s="357"/>
      <c r="F85" s="358"/>
      <c r="G85" s="369"/>
      <c r="H85" s="365"/>
      <c r="I85" s="398">
        <v>5261</v>
      </c>
      <c r="J85" s="403" t="s">
        <v>360</v>
      </c>
      <c r="K85" s="369"/>
      <c r="L85" s="358"/>
    </row>
    <row r="86" spans="1:12" ht="12.75">
      <c r="A86" s="361" t="s">
        <v>179</v>
      </c>
      <c r="B86" s="375" t="s">
        <v>182</v>
      </c>
      <c r="C86" s="357"/>
      <c r="D86" s="358"/>
      <c r="E86" s="357"/>
      <c r="F86" s="358"/>
      <c r="G86" s="369"/>
      <c r="H86" s="365"/>
      <c r="I86" s="399" t="s">
        <v>46</v>
      </c>
      <c r="J86" s="403" t="s">
        <v>46</v>
      </c>
      <c r="K86" s="369"/>
      <c r="L86" s="358"/>
    </row>
    <row r="87" spans="1:12" ht="12.75">
      <c r="A87" s="361"/>
      <c r="B87" s="375" t="s">
        <v>183</v>
      </c>
      <c r="C87" s="357"/>
      <c r="D87" s="358"/>
      <c r="E87" s="357"/>
      <c r="F87" s="358"/>
      <c r="G87" s="369"/>
      <c r="H87" s="365"/>
      <c r="I87" s="398">
        <v>5231</v>
      </c>
      <c r="J87" s="358" t="s">
        <v>182</v>
      </c>
      <c r="K87" s="369"/>
      <c r="L87" s="358"/>
    </row>
    <row r="88" spans="1:12" ht="12.75">
      <c r="A88" s="361"/>
      <c r="B88" s="375" t="s">
        <v>301</v>
      </c>
      <c r="C88" s="357"/>
      <c r="D88" s="358"/>
      <c r="E88" s="357"/>
      <c r="F88" s="358"/>
      <c r="G88" s="369"/>
      <c r="H88" s="365"/>
      <c r="I88" s="398"/>
      <c r="J88" s="358"/>
      <c r="K88" s="369"/>
      <c r="L88" s="358"/>
    </row>
    <row r="89" spans="1:12" ht="12.75">
      <c r="A89" s="361"/>
      <c r="B89" s="375" t="s">
        <v>184</v>
      </c>
      <c r="C89" s="357"/>
      <c r="D89" s="358"/>
      <c r="E89" s="357"/>
      <c r="F89" s="358"/>
      <c r="G89" s="369"/>
      <c r="H89" s="365"/>
      <c r="I89" s="398">
        <v>5231</v>
      </c>
      <c r="J89" s="358" t="s">
        <v>182</v>
      </c>
      <c r="K89" s="369"/>
      <c r="L89" s="358"/>
    </row>
    <row r="90" spans="1:12" ht="66">
      <c r="A90" s="361" t="s">
        <v>181</v>
      </c>
      <c r="B90" s="375" t="s">
        <v>186</v>
      </c>
      <c r="C90" s="357"/>
      <c r="D90" s="358"/>
      <c r="E90" s="357"/>
      <c r="F90" s="358"/>
      <c r="G90" s="369"/>
      <c r="H90" s="365"/>
      <c r="I90" s="399" t="s">
        <v>46</v>
      </c>
      <c r="J90" s="403" t="s">
        <v>46</v>
      </c>
      <c r="K90" s="369"/>
      <c r="L90" s="358"/>
    </row>
    <row r="91" spans="1:12" ht="26.25">
      <c r="A91" s="361"/>
      <c r="B91" s="375" t="s">
        <v>187</v>
      </c>
      <c r="C91" s="357"/>
      <c r="D91" s="358"/>
      <c r="E91" s="357"/>
      <c r="F91" s="358"/>
      <c r="G91" s="369"/>
      <c r="H91" s="365"/>
      <c r="I91" s="398">
        <v>5211</v>
      </c>
      <c r="J91" s="403" t="s">
        <v>364</v>
      </c>
      <c r="K91" s="369"/>
      <c r="L91" s="358"/>
    </row>
    <row r="92" spans="1:12" ht="12.75">
      <c r="A92" s="361"/>
      <c r="B92" s="375" t="s">
        <v>188</v>
      </c>
      <c r="C92" s="357"/>
      <c r="D92" s="358"/>
      <c r="E92" s="357"/>
      <c r="F92" s="358"/>
      <c r="G92" s="369"/>
      <c r="H92" s="365"/>
      <c r="I92" s="398">
        <v>5211</v>
      </c>
      <c r="J92" s="403" t="s">
        <v>364</v>
      </c>
      <c r="K92" s="369"/>
      <c r="L92" s="358"/>
    </row>
    <row r="93" spans="1:12" ht="12.75">
      <c r="A93" s="361"/>
      <c r="B93" s="375" t="s">
        <v>189</v>
      </c>
      <c r="C93" s="357"/>
      <c r="D93" s="358"/>
      <c r="E93" s="357"/>
      <c r="F93" s="358"/>
      <c r="G93" s="369"/>
      <c r="H93" s="365"/>
      <c r="I93" s="398">
        <v>5211</v>
      </c>
      <c r="J93" s="403" t="s">
        <v>364</v>
      </c>
      <c r="K93" s="369"/>
      <c r="L93" s="358"/>
    </row>
    <row r="94" spans="1:12" ht="26.25">
      <c r="A94" s="361" t="s">
        <v>185</v>
      </c>
      <c r="B94" s="375" t="s">
        <v>191</v>
      </c>
      <c r="C94" s="357"/>
      <c r="D94" s="358"/>
      <c r="E94" s="357"/>
      <c r="F94" s="358"/>
      <c r="G94" s="369"/>
      <c r="H94" s="365"/>
      <c r="I94" s="399" t="s">
        <v>46</v>
      </c>
      <c r="J94" s="403" t="s">
        <v>46</v>
      </c>
      <c r="K94" s="369"/>
      <c r="L94" s="358"/>
    </row>
    <row r="95" spans="1:12" ht="12.75">
      <c r="A95" s="361"/>
      <c r="B95" s="375" t="s">
        <v>192</v>
      </c>
      <c r="C95" s="357"/>
      <c r="D95" s="358"/>
      <c r="E95" s="357"/>
      <c r="F95" s="358"/>
      <c r="G95" s="369"/>
      <c r="H95" s="365"/>
      <c r="I95" s="398">
        <v>5241</v>
      </c>
      <c r="J95" s="358" t="s">
        <v>329</v>
      </c>
      <c r="K95" s="369"/>
      <c r="L95" s="358"/>
    </row>
    <row r="96" spans="1:12" ht="12.75">
      <c r="A96" s="361"/>
      <c r="B96" s="375" t="s">
        <v>193</v>
      </c>
      <c r="C96" s="357"/>
      <c r="D96" s="358"/>
      <c r="E96" s="357"/>
      <c r="F96" s="358"/>
      <c r="G96" s="369"/>
      <c r="H96" s="365"/>
      <c r="I96" s="398">
        <v>5241</v>
      </c>
      <c r="J96" s="358" t="s">
        <v>329</v>
      </c>
      <c r="K96" s="369"/>
      <c r="L96" s="358"/>
    </row>
    <row r="97" spans="1:12" ht="26.25">
      <c r="A97" s="361" t="s">
        <v>190</v>
      </c>
      <c r="B97" s="375" t="s">
        <v>195</v>
      </c>
      <c r="C97" s="357"/>
      <c r="D97" s="358"/>
      <c r="E97" s="357"/>
      <c r="F97" s="358"/>
      <c r="G97" s="369"/>
      <c r="H97" s="365"/>
      <c r="I97" s="399" t="s">
        <v>46</v>
      </c>
      <c r="J97" s="403" t="s">
        <v>46</v>
      </c>
      <c r="K97" s="369"/>
      <c r="L97" s="358"/>
    </row>
    <row r="98" spans="1:12" ht="12.75">
      <c r="A98" s="361"/>
      <c r="B98" s="375" t="s">
        <v>265</v>
      </c>
      <c r="C98" s="357"/>
      <c r="D98" s="358"/>
      <c r="E98" s="357"/>
      <c r="F98" s="358"/>
      <c r="G98" s="369"/>
      <c r="H98" s="365"/>
      <c r="I98" s="398">
        <v>5241</v>
      </c>
      <c r="J98" s="358" t="s">
        <v>329</v>
      </c>
      <c r="K98" s="369"/>
      <c r="L98" s="358"/>
    </row>
    <row r="99" spans="1:12" ht="12.75">
      <c r="A99" s="361"/>
      <c r="B99" s="375" t="s">
        <v>260</v>
      </c>
      <c r="C99" s="357"/>
      <c r="D99" s="358"/>
      <c r="E99" s="357"/>
      <c r="F99" s="358"/>
      <c r="G99" s="369"/>
      <c r="H99" s="365"/>
      <c r="I99" s="398">
        <v>5241</v>
      </c>
      <c r="J99" s="358" t="s">
        <v>329</v>
      </c>
      <c r="K99" s="369"/>
      <c r="L99" s="358"/>
    </row>
    <row r="100" spans="1:12" ht="12.75">
      <c r="A100" s="361"/>
      <c r="B100" s="375" t="s">
        <v>261</v>
      </c>
      <c r="C100" s="357"/>
      <c r="D100" s="358"/>
      <c r="E100" s="357"/>
      <c r="F100" s="358"/>
      <c r="G100" s="369"/>
      <c r="H100" s="365"/>
      <c r="I100" s="398">
        <v>5241</v>
      </c>
      <c r="J100" s="358" t="s">
        <v>329</v>
      </c>
      <c r="K100" s="369"/>
      <c r="L100" s="358"/>
    </row>
    <row r="101" spans="1:12" ht="12.75">
      <c r="A101" s="361"/>
      <c r="B101" s="375" t="s">
        <v>262</v>
      </c>
      <c r="C101" s="357"/>
      <c r="D101" s="358"/>
      <c r="E101" s="357"/>
      <c r="F101" s="358"/>
      <c r="G101" s="369"/>
      <c r="H101" s="365"/>
      <c r="I101" s="398">
        <v>5241</v>
      </c>
      <c r="J101" s="358" t="s">
        <v>329</v>
      </c>
      <c r="K101" s="369"/>
      <c r="L101" s="358"/>
    </row>
    <row r="102" spans="1:12" ht="12.75">
      <c r="A102" s="361"/>
      <c r="B102" s="375" t="s">
        <v>263</v>
      </c>
      <c r="C102" s="357"/>
      <c r="D102" s="358"/>
      <c r="E102" s="357"/>
      <c r="F102" s="358"/>
      <c r="G102" s="369"/>
      <c r="H102" s="365"/>
      <c r="I102" s="398">
        <v>5241</v>
      </c>
      <c r="J102" s="358" t="s">
        <v>329</v>
      </c>
      <c r="K102" s="369"/>
      <c r="L102" s="358"/>
    </row>
    <row r="103" spans="1:12" ht="26.25">
      <c r="A103" s="361" t="s">
        <v>194</v>
      </c>
      <c r="B103" s="375" t="s">
        <v>197</v>
      </c>
      <c r="C103" s="357"/>
      <c r="D103" s="358"/>
      <c r="E103" s="357"/>
      <c r="F103" s="358"/>
      <c r="G103" s="369"/>
      <c r="H103" s="365"/>
      <c r="I103" s="399" t="s">
        <v>46</v>
      </c>
      <c r="J103" s="403" t="s">
        <v>46</v>
      </c>
      <c r="K103" s="369"/>
      <c r="L103" s="358"/>
    </row>
    <row r="104" spans="1:12" ht="12.75">
      <c r="A104" s="361"/>
      <c r="B104" s="375" t="s">
        <v>198</v>
      </c>
      <c r="C104" s="357"/>
      <c r="D104" s="358"/>
      <c r="E104" s="357"/>
      <c r="F104" s="358"/>
      <c r="G104" s="369"/>
      <c r="H104" s="365"/>
      <c r="I104" s="398">
        <v>5241</v>
      </c>
      <c r="J104" s="358" t="s">
        <v>329</v>
      </c>
      <c r="K104" s="369"/>
      <c r="L104" s="358"/>
    </row>
    <row r="105" spans="1:12" ht="12.75">
      <c r="A105" s="361"/>
      <c r="B105" s="375" t="s">
        <v>199</v>
      </c>
      <c r="C105" s="357"/>
      <c r="D105" s="358"/>
      <c r="E105" s="357"/>
      <c r="F105" s="358"/>
      <c r="G105" s="369"/>
      <c r="H105" s="365"/>
      <c r="I105" s="398">
        <v>5241</v>
      </c>
      <c r="J105" s="358" t="s">
        <v>329</v>
      </c>
      <c r="K105" s="369"/>
      <c r="L105" s="358"/>
    </row>
    <row r="106" spans="1:12" ht="12.75">
      <c r="A106" s="361"/>
      <c r="B106" s="375" t="s">
        <v>200</v>
      </c>
      <c r="C106" s="357"/>
      <c r="D106" s="358"/>
      <c r="E106" s="357"/>
      <c r="F106" s="358"/>
      <c r="G106" s="369"/>
      <c r="H106" s="365"/>
      <c r="I106" s="398">
        <v>5241</v>
      </c>
      <c r="J106" s="358" t="s">
        <v>329</v>
      </c>
      <c r="K106" s="369"/>
      <c r="L106" s="358"/>
    </row>
    <row r="107" spans="1:12" ht="26.25">
      <c r="A107" s="361"/>
      <c r="B107" s="375" t="s">
        <v>201</v>
      </c>
      <c r="C107" s="357"/>
      <c r="D107" s="358"/>
      <c r="E107" s="357"/>
      <c r="F107" s="358"/>
      <c r="G107" s="369"/>
      <c r="H107" s="365"/>
      <c r="I107" s="398">
        <v>5241</v>
      </c>
      <c r="J107" s="358" t="s">
        <v>329</v>
      </c>
      <c r="K107" s="369"/>
      <c r="L107" s="358"/>
    </row>
    <row r="108" spans="1:12" ht="13.5" thickBot="1">
      <c r="A108" s="383" t="s">
        <v>196</v>
      </c>
      <c r="B108" s="384" t="s">
        <v>202</v>
      </c>
      <c r="C108" s="373"/>
      <c r="D108" s="359"/>
      <c r="E108" s="373"/>
      <c r="F108" s="359"/>
      <c r="G108" s="370"/>
      <c r="H108" s="366"/>
      <c r="I108" s="407" t="s">
        <v>46</v>
      </c>
      <c r="J108" s="408" t="s">
        <v>46</v>
      </c>
      <c r="K108" s="370"/>
      <c r="L108" s="359"/>
    </row>
    <row r="109" spans="1:12" ht="39">
      <c r="A109" s="377" t="s">
        <v>203</v>
      </c>
      <c r="B109" s="378" t="s">
        <v>204</v>
      </c>
      <c r="C109" s="379"/>
      <c r="D109" s="380"/>
      <c r="E109" s="379"/>
      <c r="F109" s="380"/>
      <c r="G109" s="381"/>
      <c r="H109" s="382"/>
      <c r="I109" s="406" t="s">
        <v>46</v>
      </c>
      <c r="J109" s="405" t="s">
        <v>46</v>
      </c>
      <c r="K109" s="381"/>
      <c r="L109" s="380"/>
    </row>
    <row r="110" spans="1:12" ht="12.75">
      <c r="A110" s="361" t="s">
        <v>205</v>
      </c>
      <c r="B110" s="375" t="s">
        <v>206</v>
      </c>
      <c r="C110" s="357"/>
      <c r="D110" s="358"/>
      <c r="E110" s="357"/>
      <c r="F110" s="358"/>
      <c r="G110" s="369"/>
      <c r="H110" s="365"/>
      <c r="I110" s="398" t="s">
        <v>335</v>
      </c>
      <c r="J110" s="358" t="s">
        <v>324</v>
      </c>
      <c r="K110" s="369"/>
      <c r="L110" s="358"/>
    </row>
    <row r="111" spans="1:12" ht="39">
      <c r="A111" s="361" t="s">
        <v>207</v>
      </c>
      <c r="B111" s="375" t="s">
        <v>208</v>
      </c>
      <c r="C111" s="357"/>
      <c r="D111" s="358"/>
      <c r="E111" s="357"/>
      <c r="F111" s="358"/>
      <c r="G111" s="369"/>
      <c r="H111" s="365"/>
      <c r="I111" s="399">
        <v>5261</v>
      </c>
      <c r="J111" s="403" t="s">
        <v>365</v>
      </c>
      <c r="K111" s="369"/>
      <c r="L111" s="358"/>
    </row>
    <row r="112" spans="1:12" ht="12.75">
      <c r="A112" s="361" t="s">
        <v>209</v>
      </c>
      <c r="B112" s="375" t="s">
        <v>210</v>
      </c>
      <c r="C112" s="357"/>
      <c r="D112" s="358"/>
      <c r="E112" s="357"/>
      <c r="F112" s="358"/>
      <c r="G112" s="369"/>
      <c r="H112" s="365"/>
      <c r="I112" s="398">
        <v>5281</v>
      </c>
      <c r="J112" s="358" t="s">
        <v>330</v>
      </c>
      <c r="K112" s="369"/>
      <c r="L112" s="358"/>
    </row>
    <row r="113" spans="1:12" ht="26.25">
      <c r="A113" s="361" t="s">
        <v>211</v>
      </c>
      <c r="B113" s="375" t="s">
        <v>212</v>
      </c>
      <c r="C113" s="357"/>
      <c r="D113" s="358"/>
      <c r="E113" s="357"/>
      <c r="F113" s="358"/>
      <c r="G113" s="369"/>
      <c r="H113" s="365"/>
      <c r="I113" s="398">
        <v>5241</v>
      </c>
      <c r="J113" s="403" t="s">
        <v>366</v>
      </c>
      <c r="K113" s="369"/>
      <c r="L113" s="358"/>
    </row>
    <row r="114" spans="1:12" ht="39">
      <c r="A114" s="361" t="s">
        <v>213</v>
      </c>
      <c r="B114" s="375" t="s">
        <v>302</v>
      </c>
      <c r="C114" s="357"/>
      <c r="D114" s="358"/>
      <c r="E114" s="357"/>
      <c r="F114" s="358"/>
      <c r="G114" s="369"/>
      <c r="H114" s="365"/>
      <c r="I114" s="398">
        <v>5291</v>
      </c>
      <c r="J114" s="403" t="s">
        <v>332</v>
      </c>
      <c r="K114" s="369"/>
      <c r="L114" s="358"/>
    </row>
    <row r="115" spans="1:12" ht="26.25">
      <c r="A115" s="361" t="s">
        <v>214</v>
      </c>
      <c r="B115" s="375" t="s">
        <v>216</v>
      </c>
      <c r="C115" s="357"/>
      <c r="D115" s="358"/>
      <c r="E115" s="357"/>
      <c r="F115" s="358"/>
      <c r="G115" s="369"/>
      <c r="H115" s="365"/>
      <c r="I115" s="399">
        <v>5431</v>
      </c>
      <c r="J115" s="404" t="s">
        <v>356</v>
      </c>
      <c r="K115" s="369"/>
      <c r="L115" s="358"/>
    </row>
    <row r="116" spans="1:12" ht="13.5" thickBot="1">
      <c r="A116" s="383" t="s">
        <v>215</v>
      </c>
      <c r="B116" s="384" t="s">
        <v>202</v>
      </c>
      <c r="C116" s="373"/>
      <c r="D116" s="359"/>
      <c r="E116" s="373"/>
      <c r="F116" s="359"/>
      <c r="G116" s="370"/>
      <c r="H116" s="366"/>
      <c r="I116" s="407" t="s">
        <v>46</v>
      </c>
      <c r="J116" s="408" t="s">
        <v>46</v>
      </c>
      <c r="K116" s="370"/>
      <c r="L116" s="359"/>
    </row>
    <row r="117" spans="1:12" ht="26.25">
      <c r="A117" s="377" t="s">
        <v>218</v>
      </c>
      <c r="B117" s="378" t="s">
        <v>217</v>
      </c>
      <c r="C117" s="379"/>
      <c r="D117" s="380"/>
      <c r="E117" s="379"/>
      <c r="F117" s="380"/>
      <c r="G117" s="381"/>
      <c r="H117" s="382"/>
      <c r="I117" s="406" t="s">
        <v>46</v>
      </c>
      <c r="J117" s="405" t="s">
        <v>46</v>
      </c>
      <c r="K117" s="381"/>
      <c r="L117" s="380"/>
    </row>
    <row r="118" spans="1:12" ht="39">
      <c r="A118" s="361" t="s">
        <v>220</v>
      </c>
      <c r="B118" s="375" t="s">
        <v>219</v>
      </c>
      <c r="C118" s="357"/>
      <c r="D118" s="358"/>
      <c r="E118" s="357"/>
      <c r="F118" s="358"/>
      <c r="G118" s="369"/>
      <c r="H118" s="365"/>
      <c r="I118" s="399" t="s">
        <v>46</v>
      </c>
      <c r="J118" s="403" t="s">
        <v>46</v>
      </c>
      <c r="K118" s="369"/>
      <c r="L118" s="358"/>
    </row>
    <row r="119" spans="1:12" ht="39">
      <c r="A119" s="361"/>
      <c r="B119" s="375" t="s">
        <v>221</v>
      </c>
      <c r="C119" s="357"/>
      <c r="D119" s="358"/>
      <c r="E119" s="357"/>
      <c r="F119" s="358"/>
      <c r="G119" s="369"/>
      <c r="H119" s="365"/>
      <c r="I119" s="398">
        <v>5041</v>
      </c>
      <c r="J119" s="358" t="s">
        <v>326</v>
      </c>
      <c r="K119" s="369"/>
      <c r="L119" s="358"/>
    </row>
    <row r="120" spans="1:12" ht="26.25">
      <c r="A120" s="361"/>
      <c r="B120" s="375" t="s">
        <v>222</v>
      </c>
      <c r="C120" s="357"/>
      <c r="D120" s="358"/>
      <c r="E120" s="357"/>
      <c r="F120" s="358"/>
      <c r="G120" s="369"/>
      <c r="H120" s="365"/>
      <c r="I120" s="399">
        <v>5281</v>
      </c>
      <c r="J120" s="403" t="s">
        <v>330</v>
      </c>
      <c r="K120" s="369"/>
      <c r="L120" s="358"/>
    </row>
    <row r="121" spans="1:12" ht="39">
      <c r="A121" s="361"/>
      <c r="B121" s="375" t="s">
        <v>223</v>
      </c>
      <c r="C121" s="357"/>
      <c r="D121" s="358"/>
      <c r="E121" s="357"/>
      <c r="F121" s="358"/>
      <c r="G121" s="369"/>
      <c r="H121" s="365"/>
      <c r="I121" s="398">
        <v>5291</v>
      </c>
      <c r="J121" s="358" t="s">
        <v>332</v>
      </c>
      <c r="K121" s="369"/>
      <c r="L121" s="358"/>
    </row>
    <row r="122" spans="1:12" ht="39">
      <c r="A122" s="361"/>
      <c r="B122" s="375" t="s">
        <v>224</v>
      </c>
      <c r="C122" s="357"/>
      <c r="D122" s="358"/>
      <c r="E122" s="357"/>
      <c r="F122" s="358"/>
      <c r="G122" s="369"/>
      <c r="H122" s="365"/>
      <c r="I122" s="398">
        <v>5041</v>
      </c>
      <c r="J122" s="403" t="s">
        <v>326</v>
      </c>
      <c r="K122" s="369"/>
      <c r="L122" s="358"/>
    </row>
    <row r="123" spans="1:12" ht="12.75">
      <c r="A123" s="361" t="s">
        <v>225</v>
      </c>
      <c r="B123" s="375" t="s">
        <v>226</v>
      </c>
      <c r="C123" s="357"/>
      <c r="D123" s="358"/>
      <c r="E123" s="357"/>
      <c r="F123" s="358"/>
      <c r="G123" s="369"/>
      <c r="H123" s="365"/>
      <c r="I123" s="399" t="s">
        <v>46</v>
      </c>
      <c r="J123" s="403" t="s">
        <v>46</v>
      </c>
      <c r="K123" s="369"/>
      <c r="L123" s="358"/>
    </row>
    <row r="124" spans="1:12" ht="26.25">
      <c r="A124" s="361"/>
      <c r="B124" s="375" t="s">
        <v>227</v>
      </c>
      <c r="C124" s="357"/>
      <c r="D124" s="358"/>
      <c r="E124" s="357"/>
      <c r="F124" s="358"/>
      <c r="G124" s="369"/>
      <c r="H124" s="365"/>
      <c r="I124" s="398">
        <v>5291</v>
      </c>
      <c r="J124" s="358" t="s">
        <v>332</v>
      </c>
      <c r="K124" s="369"/>
      <c r="L124" s="358"/>
    </row>
    <row r="125" spans="1:12" ht="39">
      <c r="A125" s="361"/>
      <c r="B125" s="375" t="s">
        <v>228</v>
      </c>
      <c r="C125" s="357"/>
      <c r="D125" s="358"/>
      <c r="E125" s="357"/>
      <c r="F125" s="358"/>
      <c r="G125" s="369"/>
      <c r="H125" s="365"/>
      <c r="I125" s="398">
        <v>5441</v>
      </c>
      <c r="J125" s="358" t="s">
        <v>333</v>
      </c>
      <c r="K125" s="369"/>
      <c r="L125" s="358"/>
    </row>
    <row r="126" spans="1:12" ht="39">
      <c r="A126" s="361"/>
      <c r="B126" s="375" t="s">
        <v>229</v>
      </c>
      <c r="C126" s="357"/>
      <c r="D126" s="358"/>
      <c r="E126" s="357"/>
      <c r="F126" s="358"/>
      <c r="G126" s="369"/>
      <c r="H126" s="365"/>
      <c r="I126" s="398">
        <v>5441</v>
      </c>
      <c r="J126" s="404" t="s">
        <v>333</v>
      </c>
      <c r="K126" s="369"/>
      <c r="L126" s="358"/>
    </row>
    <row r="127" spans="1:12" ht="26.25">
      <c r="A127" s="361" t="s">
        <v>230</v>
      </c>
      <c r="B127" s="375" t="s">
        <v>231</v>
      </c>
      <c r="C127" s="357"/>
      <c r="D127" s="358"/>
      <c r="E127" s="357"/>
      <c r="F127" s="358"/>
      <c r="G127" s="369"/>
      <c r="H127" s="365"/>
      <c r="I127" s="399">
        <v>531</v>
      </c>
      <c r="J127" s="403" t="s">
        <v>367</v>
      </c>
      <c r="K127" s="369"/>
      <c r="L127" s="358"/>
    </row>
    <row r="128" spans="1:12" ht="26.25">
      <c r="A128" s="361" t="s">
        <v>232</v>
      </c>
      <c r="B128" s="375" t="s">
        <v>121</v>
      </c>
      <c r="C128" s="357"/>
      <c r="D128" s="358"/>
      <c r="E128" s="357"/>
      <c r="F128" s="358"/>
      <c r="G128" s="369"/>
      <c r="H128" s="365"/>
      <c r="I128" s="399" t="s">
        <v>46</v>
      </c>
      <c r="J128" s="403" t="s">
        <v>46</v>
      </c>
      <c r="K128" s="369"/>
      <c r="L128" s="358"/>
    </row>
    <row r="129" spans="1:12" ht="12.75">
      <c r="A129" s="361" t="s">
        <v>233</v>
      </c>
      <c r="B129" s="375" t="s">
        <v>234</v>
      </c>
      <c r="C129" s="357"/>
      <c r="D129" s="358"/>
      <c r="E129" s="357"/>
      <c r="F129" s="358"/>
      <c r="G129" s="369"/>
      <c r="H129" s="365"/>
      <c r="I129" s="399">
        <v>5411</v>
      </c>
      <c r="J129" s="403" t="s">
        <v>368</v>
      </c>
      <c r="K129" s="369"/>
      <c r="L129" s="358"/>
    </row>
    <row r="130" spans="1:12" ht="12.75">
      <c r="A130" s="361" t="s">
        <v>235</v>
      </c>
      <c r="B130" s="375" t="s">
        <v>236</v>
      </c>
      <c r="C130" s="357"/>
      <c r="D130" s="358"/>
      <c r="E130" s="357"/>
      <c r="F130" s="358"/>
      <c r="G130" s="369"/>
      <c r="H130" s="365"/>
      <c r="I130" s="399">
        <v>5291</v>
      </c>
      <c r="J130" s="403" t="s">
        <v>332</v>
      </c>
      <c r="K130" s="369"/>
      <c r="L130" s="358"/>
    </row>
    <row r="131" spans="1:12" ht="13.5" thickBot="1">
      <c r="A131" s="383" t="s">
        <v>237</v>
      </c>
      <c r="B131" s="384" t="s">
        <v>202</v>
      </c>
      <c r="C131" s="373"/>
      <c r="D131" s="359"/>
      <c r="E131" s="373"/>
      <c r="F131" s="359"/>
      <c r="G131" s="370"/>
      <c r="H131" s="366"/>
      <c r="I131" s="407" t="s">
        <v>46</v>
      </c>
      <c r="J131" s="408" t="s">
        <v>46</v>
      </c>
      <c r="K131" s="370"/>
      <c r="L131" s="359"/>
    </row>
    <row r="132" spans="1:12" ht="118.5">
      <c r="A132" s="377" t="s">
        <v>240</v>
      </c>
      <c r="B132" s="378" t="s">
        <v>339</v>
      </c>
      <c r="C132" s="379"/>
      <c r="D132" s="380"/>
      <c r="E132" s="379"/>
      <c r="F132" s="380"/>
      <c r="G132" s="381"/>
      <c r="H132" s="382"/>
      <c r="I132" s="401"/>
      <c r="J132" s="380"/>
      <c r="K132" s="381"/>
      <c r="L132" s="380"/>
    </row>
    <row r="133" spans="1:12" ht="26.25">
      <c r="A133" s="361" t="s">
        <v>239</v>
      </c>
      <c r="B133" s="375" t="s">
        <v>216</v>
      </c>
      <c r="C133" s="357"/>
      <c r="D133" s="358"/>
      <c r="E133" s="357"/>
      <c r="F133" s="358"/>
      <c r="G133" s="369"/>
      <c r="H133" s="365"/>
      <c r="I133" s="398">
        <v>5431</v>
      </c>
      <c r="J133" s="404" t="s">
        <v>356</v>
      </c>
      <c r="K133" s="369"/>
      <c r="L133" s="358"/>
    </row>
    <row r="134" spans="1:12" ht="92.25">
      <c r="A134" s="361" t="s">
        <v>303</v>
      </c>
      <c r="B134" s="375" t="s">
        <v>307</v>
      </c>
      <c r="C134" s="357"/>
      <c r="D134" s="358"/>
      <c r="E134" s="357"/>
      <c r="F134" s="358"/>
      <c r="G134" s="369"/>
      <c r="H134" s="365"/>
      <c r="I134" s="399">
        <v>571</v>
      </c>
      <c r="J134" s="404" t="s">
        <v>369</v>
      </c>
      <c r="K134" s="369"/>
      <c r="L134" s="358"/>
    </row>
    <row r="135" spans="1:12" ht="78.75">
      <c r="A135" s="361" t="s">
        <v>304</v>
      </c>
      <c r="B135" s="375" t="s">
        <v>308</v>
      </c>
      <c r="C135" s="357"/>
      <c r="D135" s="358"/>
      <c r="E135" s="357"/>
      <c r="F135" s="358"/>
      <c r="G135" s="369"/>
      <c r="H135" s="365"/>
      <c r="I135" s="399">
        <v>571</v>
      </c>
      <c r="J135" s="404" t="s">
        <v>369</v>
      </c>
      <c r="K135" s="369"/>
      <c r="L135" s="358"/>
    </row>
    <row r="136" spans="1:12" ht="66" thickBot="1">
      <c r="A136" s="383" t="s">
        <v>305</v>
      </c>
      <c r="B136" s="384" t="s">
        <v>242</v>
      </c>
      <c r="C136" s="373"/>
      <c r="D136" s="359"/>
      <c r="E136" s="373"/>
      <c r="F136" s="359"/>
      <c r="G136" s="370"/>
      <c r="H136" s="366"/>
      <c r="I136" s="407">
        <v>5232</v>
      </c>
      <c r="J136" s="408" t="s">
        <v>370</v>
      </c>
      <c r="K136" s="370"/>
      <c r="L136" s="359"/>
    </row>
    <row r="137" spans="1:12" ht="13.5" thickBot="1">
      <c r="A137" s="391" t="s">
        <v>241</v>
      </c>
      <c r="B137" s="392" t="s">
        <v>309</v>
      </c>
      <c r="C137" s="393"/>
      <c r="D137" s="394"/>
      <c r="E137" s="393"/>
      <c r="F137" s="394"/>
      <c r="G137" s="395"/>
      <c r="H137" s="396"/>
      <c r="I137" s="410" t="s">
        <v>46</v>
      </c>
      <c r="J137" s="409" t="s">
        <v>46</v>
      </c>
      <c r="K137" s="395"/>
      <c r="L137" s="394"/>
    </row>
    <row r="138" spans="1:12" ht="27" thickBot="1">
      <c r="A138" s="385" t="s">
        <v>310</v>
      </c>
      <c r="B138" s="386" t="s">
        <v>243</v>
      </c>
      <c r="C138" s="387"/>
      <c r="D138" s="388"/>
      <c r="E138" s="387"/>
      <c r="F138" s="388"/>
      <c r="G138" s="389"/>
      <c r="H138" s="390"/>
      <c r="I138" s="402">
        <v>55</v>
      </c>
      <c r="J138" s="388" t="s">
        <v>331</v>
      </c>
      <c r="K138" s="389"/>
      <c r="L138" s="388"/>
    </row>
  </sheetData>
  <sheetProtection password="CA75" sheet="1" objects="1" scenarios="1"/>
  <mergeCells count="6">
    <mergeCell ref="K1:L1"/>
    <mergeCell ref="A1:B2"/>
    <mergeCell ref="C1:D1"/>
    <mergeCell ref="E1:F1"/>
    <mergeCell ref="G1:H1"/>
    <mergeCell ref="I1:J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tabColor rgb="FFFF0000"/>
  </sheetPr>
  <dimension ref="A1:Q207"/>
  <sheetViews>
    <sheetView showGridLines="0" tabSelected="1" zoomScale="70" zoomScaleNormal="70" zoomScaleSheetLayoutView="75" zoomScalePageLayoutView="0" workbookViewId="0" topLeftCell="A1">
      <pane ySplit="1" topLeftCell="A23" activePane="bottomLeft" state="frozen"/>
      <selection pane="topLeft" activeCell="G51" sqref="G51"/>
      <selection pane="bottomLeft" activeCell="I36" sqref="I36"/>
    </sheetView>
  </sheetViews>
  <sheetFormatPr defaultColWidth="11.421875" defaultRowHeight="12.75"/>
  <cols>
    <col min="1" max="1" width="12.421875" style="1" customWidth="1"/>
    <col min="2" max="2" width="11.140625" style="1" customWidth="1"/>
    <col min="3" max="3" width="12.8515625" style="1" customWidth="1"/>
    <col min="4" max="4" width="14.421875" style="1" customWidth="1"/>
    <col min="5" max="5" width="11.57421875" style="1" customWidth="1"/>
    <col min="6" max="6" width="22.28125" style="1" customWidth="1"/>
    <col min="7" max="7" width="17.421875" style="1" customWidth="1"/>
    <col min="8" max="8" width="17.00390625" style="1" customWidth="1"/>
    <col min="9" max="9" width="14.7109375" style="1" customWidth="1"/>
    <col min="10" max="10" width="12.28125" style="1" customWidth="1"/>
    <col min="11" max="11" width="61.421875" style="1" customWidth="1"/>
    <col min="12" max="14" width="10.7109375" style="1" customWidth="1"/>
    <col min="15" max="15" width="15.00390625" style="1" customWidth="1"/>
    <col min="16" max="16" width="16.57421875" style="1" customWidth="1"/>
    <col min="17" max="16384" width="11.421875" style="1" customWidth="1"/>
  </cols>
  <sheetData>
    <row r="1" spans="1:11" ht="33.75" customHeight="1" thickBot="1">
      <c r="A1" s="684" t="str">
        <f>"Diese Datei ist Eigentum des Landratsamtes Potsdam-Mittelmark. Eine unbefugte Weitergabe an Dritte ist nicht gestattet!
Stand: "&amp;Einstellungen!C3</f>
        <v>Diese Datei ist Eigentum des Landratsamtes Potsdam-Mittelmark. Eine unbefugte Weitergabe an Dritte ist nicht gestattet!
Stand: 28.11.2018</v>
      </c>
      <c r="B1" s="684"/>
      <c r="C1" s="684"/>
      <c r="D1" s="684"/>
      <c r="E1" s="684"/>
      <c r="F1" s="684"/>
      <c r="G1" s="684"/>
      <c r="H1" s="684"/>
      <c r="I1" s="684"/>
      <c r="J1" s="350"/>
      <c r="K1" s="351"/>
    </row>
    <row r="2" spans="1:17" ht="58.5" customHeight="1">
      <c r="A2" s="690" t="str">
        <f>"Berechnung der Entgelte für Kindertagesstätten im Landkreis Potsdam-Mittelmark
für das Jahr "&amp;Einstellungen!C4&amp;"
Rechtsstand: 01.10.2017"</f>
        <v>Berechnung der Entgelte für Kindertagesstätten im Landkreis Potsdam-Mittelmark
für das Jahr 2019
Rechtsstand: 01.10.2017</v>
      </c>
      <c r="B2" s="691"/>
      <c r="C2" s="691"/>
      <c r="D2" s="691"/>
      <c r="E2" s="691"/>
      <c r="F2" s="691"/>
      <c r="G2" s="691"/>
      <c r="H2" s="691"/>
      <c r="I2" s="692"/>
      <c r="K2" s="349"/>
      <c r="L2" s="70"/>
      <c r="M2"/>
      <c r="N2"/>
      <c r="O2"/>
      <c r="P2"/>
      <c r="Q2"/>
    </row>
    <row r="3" spans="1:17" ht="31.5" customHeight="1">
      <c r="A3" s="162" t="s">
        <v>0</v>
      </c>
      <c r="B3" s="163"/>
      <c r="C3" s="164"/>
      <c r="D3" s="165"/>
      <c r="E3" s="693"/>
      <c r="F3" s="694"/>
      <c r="G3" s="694"/>
      <c r="H3" s="694"/>
      <c r="I3" s="695"/>
      <c r="M3"/>
      <c r="N3"/>
      <c r="O3"/>
      <c r="P3"/>
      <c r="Q3"/>
    </row>
    <row r="4" spans="1:17" ht="22.5" customHeight="1">
      <c r="A4" s="166" t="s">
        <v>1</v>
      </c>
      <c r="B4" s="167"/>
      <c r="C4" s="168"/>
      <c r="D4" s="165"/>
      <c r="E4" s="693"/>
      <c r="F4" s="694"/>
      <c r="G4" s="694"/>
      <c r="H4" s="694"/>
      <c r="I4" s="695"/>
      <c r="M4"/>
      <c r="N4"/>
      <c r="O4"/>
      <c r="P4"/>
      <c r="Q4"/>
    </row>
    <row r="5" spans="1:17" ht="22.5" customHeight="1">
      <c r="A5" s="166" t="s">
        <v>383</v>
      </c>
      <c r="B5" s="167"/>
      <c r="C5" s="168"/>
      <c r="D5" s="542"/>
      <c r="E5" s="693"/>
      <c r="F5" s="694"/>
      <c r="G5" s="694"/>
      <c r="H5" s="694"/>
      <c r="I5" s="695"/>
      <c r="M5"/>
      <c r="N5"/>
      <c r="O5"/>
      <c r="P5"/>
      <c r="Q5"/>
    </row>
    <row r="6" spans="1:17" ht="22.5" customHeight="1">
      <c r="A6" s="707" t="s">
        <v>268</v>
      </c>
      <c r="B6" s="708"/>
      <c r="C6" s="708"/>
      <c r="D6" s="709"/>
      <c r="E6" s="693" t="s">
        <v>377</v>
      </c>
      <c r="F6" s="694"/>
      <c r="G6" s="694"/>
      <c r="H6" s="694"/>
      <c r="I6" s="695"/>
      <c r="M6"/>
      <c r="N6"/>
      <c r="O6"/>
      <c r="P6"/>
      <c r="Q6"/>
    </row>
    <row r="7" spans="1:17" ht="22.5" customHeight="1">
      <c r="A7" s="169" t="s">
        <v>2</v>
      </c>
      <c r="B7" s="170"/>
      <c r="C7" s="171"/>
      <c r="D7" s="165"/>
      <c r="E7" s="693"/>
      <c r="F7" s="694"/>
      <c r="G7" s="694"/>
      <c r="H7" s="694"/>
      <c r="I7" s="695"/>
      <c r="M7"/>
      <c r="N7"/>
      <c r="O7"/>
      <c r="P7"/>
      <c r="Q7"/>
    </row>
    <row r="8" spans="1:17" ht="22.5" customHeight="1">
      <c r="A8" s="169" t="s">
        <v>3</v>
      </c>
      <c r="B8" s="170"/>
      <c r="C8" s="171"/>
      <c r="D8" s="165"/>
      <c r="E8" s="714"/>
      <c r="F8" s="715"/>
      <c r="G8" s="715"/>
      <c r="H8" s="715"/>
      <c r="I8" s="716"/>
      <c r="M8"/>
      <c r="N8"/>
      <c r="O8"/>
      <c r="P8"/>
      <c r="Q8"/>
    </row>
    <row r="9" spans="1:17" ht="22.5" customHeight="1">
      <c r="A9" s="702" t="s">
        <v>100</v>
      </c>
      <c r="B9" s="703"/>
      <c r="C9" s="703"/>
      <c r="D9" s="67" t="s">
        <v>83</v>
      </c>
      <c r="E9" s="178"/>
      <c r="F9" s="179"/>
      <c r="G9" s="179"/>
      <c r="H9" s="179"/>
      <c r="I9" s="180"/>
      <c r="M9"/>
      <c r="N9"/>
      <c r="O9"/>
      <c r="P9"/>
      <c r="Q9"/>
    </row>
    <row r="10" spans="1:17" ht="22.5" customHeight="1">
      <c r="A10" s="166" t="s">
        <v>4</v>
      </c>
      <c r="B10" s="167"/>
      <c r="C10" s="168"/>
      <c r="D10" s="177">
        <v>0</v>
      </c>
      <c r="E10" s="181"/>
      <c r="F10" s="182"/>
      <c r="G10" s="182"/>
      <c r="H10" s="182"/>
      <c r="I10" s="183"/>
      <c r="M10"/>
      <c r="N10"/>
      <c r="O10"/>
      <c r="P10"/>
      <c r="Q10"/>
    </row>
    <row r="11" spans="1:17" ht="22.5" customHeight="1">
      <c r="A11" s="169" t="s">
        <v>5</v>
      </c>
      <c r="B11" s="170"/>
      <c r="C11" s="172"/>
      <c r="D11" s="274">
        <f>Einstellungen!C5</f>
        <v>250</v>
      </c>
      <c r="E11" s="704" t="s">
        <v>93</v>
      </c>
      <c r="F11" s="705"/>
      <c r="G11" s="705"/>
      <c r="H11" s="706"/>
      <c r="I11" s="176">
        <v>0</v>
      </c>
      <c r="M11"/>
      <c r="N11"/>
      <c r="O11"/>
      <c r="P11"/>
      <c r="Q11"/>
    </row>
    <row r="12" spans="1:17" ht="22.5" customHeight="1">
      <c r="A12" s="169" t="s">
        <v>6</v>
      </c>
      <c r="B12" s="170"/>
      <c r="C12" s="172"/>
      <c r="D12" s="314">
        <f>ROUND(D11*D10*D13,2)</f>
        <v>0</v>
      </c>
      <c r="E12" s="704" t="s">
        <v>94</v>
      </c>
      <c r="F12" s="705"/>
      <c r="G12" s="705"/>
      <c r="H12" s="706"/>
      <c r="I12" s="176">
        <v>0</v>
      </c>
      <c r="M12"/>
      <c r="N12"/>
      <c r="O12"/>
      <c r="P12"/>
      <c r="Q12"/>
    </row>
    <row r="13" spans="1:17" ht="22.5" customHeight="1">
      <c r="A13" s="585" t="s">
        <v>7</v>
      </c>
      <c r="B13" s="586"/>
      <c r="C13" s="590"/>
      <c r="D13" s="591">
        <v>0</v>
      </c>
      <c r="E13" s="638" t="s">
        <v>390</v>
      </c>
      <c r="F13" s="639"/>
      <c r="G13" s="639"/>
      <c r="H13" s="640"/>
      <c r="I13" s="593">
        <f>Einstellungen!C28</f>
        <v>0</v>
      </c>
      <c r="M13"/>
      <c r="N13"/>
      <c r="O13"/>
      <c r="P13"/>
      <c r="Q13"/>
    </row>
    <row r="14" spans="1:17" ht="22.5" customHeight="1">
      <c r="A14" s="641" t="s">
        <v>391</v>
      </c>
      <c r="B14" s="642"/>
      <c r="C14" s="642"/>
      <c r="D14" s="642"/>
      <c r="E14" s="596">
        <v>0</v>
      </c>
      <c r="F14" s="642" t="s">
        <v>402</v>
      </c>
      <c r="G14" s="642"/>
      <c r="H14" s="642"/>
      <c r="I14" s="595">
        <v>0</v>
      </c>
      <c r="M14"/>
      <c r="N14"/>
      <c r="O14"/>
      <c r="P14"/>
      <c r="Q14"/>
    </row>
    <row r="15" spans="1:17" ht="22.5" customHeight="1" thickBot="1">
      <c r="A15" s="663" t="s">
        <v>78</v>
      </c>
      <c r="B15" s="664"/>
      <c r="C15" s="664"/>
      <c r="D15" s="664"/>
      <c r="E15" s="597">
        <v>0</v>
      </c>
      <c r="F15" s="670" t="s">
        <v>406</v>
      </c>
      <c r="G15" s="670"/>
      <c r="H15" s="670"/>
      <c r="I15" s="594">
        <v>0</v>
      </c>
      <c r="M15"/>
      <c r="N15"/>
      <c r="O15"/>
      <c r="P15"/>
      <c r="Q15"/>
    </row>
    <row r="16" spans="1:17" ht="22.5" customHeight="1">
      <c r="A16" s="665" t="s">
        <v>73</v>
      </c>
      <c r="B16" s="666"/>
      <c r="C16" s="666"/>
      <c r="D16" s="666"/>
      <c r="E16" s="666"/>
      <c r="F16" s="666"/>
      <c r="G16" s="666"/>
      <c r="H16" s="666"/>
      <c r="I16" s="667"/>
      <c r="M16"/>
      <c r="N16"/>
      <c r="O16"/>
      <c r="P16"/>
      <c r="Q16"/>
    </row>
    <row r="17" spans="1:17" ht="30" customHeight="1">
      <c r="A17" s="184" t="s">
        <v>74</v>
      </c>
      <c r="B17" s="185" t="s">
        <v>102</v>
      </c>
      <c r="C17" s="186" t="s">
        <v>103</v>
      </c>
      <c r="D17" s="185" t="s">
        <v>104</v>
      </c>
      <c r="E17" s="187" t="s">
        <v>108</v>
      </c>
      <c r="F17" s="188"/>
      <c r="G17" s="188"/>
      <c r="H17" s="189"/>
      <c r="I17" s="478">
        <f>ROUND(AVERAGE(B18:B21),3)</f>
        <v>0</v>
      </c>
      <c r="M17"/>
      <c r="N17"/>
      <c r="O17"/>
      <c r="P17"/>
      <c r="Q17"/>
    </row>
    <row r="18" spans="1:17" ht="22.5" customHeight="1" thickBot="1">
      <c r="A18" s="190" t="s">
        <v>75</v>
      </c>
      <c r="B18" s="192">
        <v>0</v>
      </c>
      <c r="C18" s="190" t="s">
        <v>75</v>
      </c>
      <c r="D18" s="192">
        <v>0</v>
      </c>
      <c r="E18" s="187" t="s">
        <v>109</v>
      </c>
      <c r="F18" s="188"/>
      <c r="G18" s="188"/>
      <c r="H18" s="189"/>
      <c r="I18" s="478">
        <f>ROUND(AVERAGE(D18:D21),3)</f>
        <v>0</v>
      </c>
      <c r="M18"/>
      <c r="N18"/>
      <c r="O18"/>
      <c r="P18"/>
      <c r="Q18"/>
    </row>
    <row r="19" spans="1:17" ht="22.5" customHeight="1">
      <c r="A19" s="190" t="s">
        <v>76</v>
      </c>
      <c r="B19" s="192">
        <v>0</v>
      </c>
      <c r="C19" s="190" t="s">
        <v>76</v>
      </c>
      <c r="D19" s="192">
        <v>0</v>
      </c>
      <c r="E19" s="668" t="s">
        <v>105</v>
      </c>
      <c r="F19" s="669"/>
      <c r="G19" s="669"/>
      <c r="H19" s="669"/>
      <c r="I19" s="230" t="s">
        <v>82</v>
      </c>
      <c r="M19"/>
      <c r="N19"/>
      <c r="O19"/>
      <c r="P19"/>
      <c r="Q19"/>
    </row>
    <row r="20" spans="1:17" ht="22.5" customHeight="1">
      <c r="A20" s="190" t="s">
        <v>77</v>
      </c>
      <c r="B20" s="192">
        <v>0</v>
      </c>
      <c r="C20" s="190" t="s">
        <v>77</v>
      </c>
      <c r="D20" s="192">
        <v>0</v>
      </c>
      <c r="E20" s="651" t="s">
        <v>106</v>
      </c>
      <c r="F20" s="652"/>
      <c r="G20" s="652"/>
      <c r="H20" s="652"/>
      <c r="I20" s="231" t="s">
        <v>82</v>
      </c>
      <c r="M20"/>
      <c r="N20"/>
      <c r="O20"/>
      <c r="P20"/>
      <c r="Q20"/>
    </row>
    <row r="21" spans="1:17" ht="22.5" customHeight="1" thickBot="1">
      <c r="A21" s="191" t="s">
        <v>92</v>
      </c>
      <c r="B21" s="192">
        <v>0</v>
      </c>
      <c r="C21" s="191" t="s">
        <v>92</v>
      </c>
      <c r="D21" s="193">
        <v>0</v>
      </c>
      <c r="E21" s="719" t="s">
        <v>107</v>
      </c>
      <c r="F21" s="720"/>
      <c r="G21" s="720"/>
      <c r="H21" s="720"/>
      <c r="I21" s="232" t="s">
        <v>82</v>
      </c>
      <c r="M21"/>
      <c r="N21"/>
      <c r="O21"/>
      <c r="P21"/>
      <c r="Q21"/>
    </row>
    <row r="22" spans="1:17" ht="5.25" customHeight="1" thickBot="1">
      <c r="A22" s="194"/>
      <c r="B22" s="195"/>
      <c r="C22" s="195"/>
      <c r="D22" s="195" t="s">
        <v>46</v>
      </c>
      <c r="E22" s="196"/>
      <c r="F22" s="196"/>
      <c r="G22" s="196"/>
      <c r="H22" s="196"/>
      <c r="I22" s="197"/>
      <c r="M22"/>
      <c r="N22"/>
      <c r="O22"/>
      <c r="P22"/>
      <c r="Q22"/>
    </row>
    <row r="23" spans="1:17" ht="66.75" customHeight="1" thickBot="1">
      <c r="A23" s="243"/>
      <c r="B23" s="244"/>
      <c r="C23" s="244"/>
      <c r="D23" s="244"/>
      <c r="E23" s="244"/>
      <c r="F23" s="245"/>
      <c r="G23" s="246" t="s">
        <v>8</v>
      </c>
      <c r="H23" s="246" t="s">
        <v>9</v>
      </c>
      <c r="I23" s="247" t="s">
        <v>371</v>
      </c>
      <c r="J23" s="721" t="s">
        <v>351</v>
      </c>
      <c r="K23" s="722"/>
      <c r="M23"/>
      <c r="N23"/>
      <c r="O23"/>
      <c r="P23"/>
      <c r="Q23"/>
    </row>
    <row r="24" spans="1:17" ht="1.5" customHeight="1" hidden="1" thickBot="1">
      <c r="A24" s="730">
        <v>1</v>
      </c>
      <c r="B24" s="731"/>
      <c r="C24" s="731"/>
      <c r="D24" s="731"/>
      <c r="E24" s="731"/>
      <c r="F24" s="732"/>
      <c r="G24" s="25">
        <v>2</v>
      </c>
      <c r="H24" s="25">
        <v>3</v>
      </c>
      <c r="I24" s="4">
        <v>4</v>
      </c>
      <c r="M24"/>
      <c r="N24"/>
      <c r="O24"/>
      <c r="P24"/>
      <c r="Q24"/>
    </row>
    <row r="25" spans="1:17" ht="44.25" customHeight="1">
      <c r="A25" s="227" t="s">
        <v>11</v>
      </c>
      <c r="B25" s="727" t="s">
        <v>252</v>
      </c>
      <c r="C25" s="727"/>
      <c r="D25" s="727"/>
      <c r="E25" s="727"/>
      <c r="F25" s="727"/>
      <c r="G25" s="728"/>
      <c r="H25" s="728"/>
      <c r="I25" s="729"/>
      <c r="J25" s="456" t="str">
        <f>IF($E$6=Einstellungen!$F$7,Kontierung!I2,"")</f>
        <v>Kontierung</v>
      </c>
      <c r="K25" s="457" t="str">
        <f>IF($E$6=Einstellungen!$F$7,Kontierung!J2,"")</f>
        <v>Bezeichnung der Kontierung
lt. Kommunalem Kontenrahmenplan des Landes BRB</v>
      </c>
      <c r="M25"/>
      <c r="N25"/>
      <c r="O25"/>
      <c r="P25"/>
      <c r="Q25"/>
    </row>
    <row r="26" spans="1:17" ht="24" customHeight="1">
      <c r="A26" s="109" t="s">
        <v>12</v>
      </c>
      <c r="B26" s="685" t="s">
        <v>101</v>
      </c>
      <c r="C26" s="686"/>
      <c r="D26" s="686"/>
      <c r="E26" s="686"/>
      <c r="F26" s="687"/>
      <c r="G26" s="322"/>
      <c r="H26" s="323"/>
      <c r="I26" s="324"/>
      <c r="J26" s="411" t="str">
        <f>IF($E$6=Einstellungen!$F$7,Kontierung!I4,"")</f>
        <v> </v>
      </c>
      <c r="K26" s="347" t="str">
        <f>IF($E$6=Einstellungen!$F$7,Kontierung!J4,"")</f>
        <v> </v>
      </c>
      <c r="M26"/>
      <c r="N26"/>
      <c r="O26"/>
      <c r="P26"/>
      <c r="Q26"/>
    </row>
    <row r="27" spans="1:17" ht="24" customHeight="1">
      <c r="A27" s="557"/>
      <c r="B27" s="733" t="s">
        <v>80</v>
      </c>
      <c r="C27" s="733"/>
      <c r="D27" s="733"/>
      <c r="E27" s="733"/>
      <c r="F27" s="734"/>
      <c r="G27" s="325"/>
      <c r="H27" s="326"/>
      <c r="I27" s="327"/>
      <c r="J27" s="411">
        <f>IF($E$6=Einstellungen!$F$7,Kontierung!I5,"")</f>
        <v>4142</v>
      </c>
      <c r="K27" s="347" t="str">
        <f>IF($E$6=Einstellungen!$F$7,Kontierung!J5,"")</f>
        <v>Zuweisungen für laufende Zwecke von Gemeinden/GV</v>
      </c>
      <c r="M27"/>
      <c r="N27"/>
      <c r="O27"/>
      <c r="P27"/>
      <c r="Q27"/>
    </row>
    <row r="28" spans="1:17" ht="24" customHeight="1">
      <c r="A28" s="563"/>
      <c r="B28" s="649" t="s">
        <v>81</v>
      </c>
      <c r="C28" s="649"/>
      <c r="D28" s="649"/>
      <c r="E28" s="649"/>
      <c r="F28" s="650"/>
      <c r="G28" s="325"/>
      <c r="H28" s="326"/>
      <c r="I28" s="327"/>
      <c r="J28" s="411">
        <f>IF($E$6=Einstellungen!$F$7,Kontierung!I6,"")</f>
        <v>4142</v>
      </c>
      <c r="K28" s="347" t="str">
        <f>IF($E$6=Einstellungen!$F$7,Kontierung!J6,"")</f>
        <v>Zuweisungen für laufende Zwecke von Gemeinden/GV</v>
      </c>
      <c r="M28"/>
      <c r="N28"/>
      <c r="O28"/>
      <c r="P28"/>
      <c r="Q28"/>
    </row>
    <row r="29" spans="1:17" ht="24" customHeight="1">
      <c r="A29" s="584"/>
      <c r="B29" s="648" t="s">
        <v>389</v>
      </c>
      <c r="C29" s="649"/>
      <c r="D29" s="649"/>
      <c r="E29" s="649"/>
      <c r="F29" s="650"/>
      <c r="G29" s="320">
        <f>ROUND(Einstellungen!C21*I13*12,2)</f>
        <v>0</v>
      </c>
      <c r="H29" s="320">
        <f>ROUND(G29/$D$11,2)</f>
        <v>0</v>
      </c>
      <c r="I29" s="321">
        <f>IF($D$12=0,0,ROUND(G29/D11/D10,2))</f>
        <v>0</v>
      </c>
      <c r="J29" s="411"/>
      <c r="K29" s="347"/>
      <c r="M29"/>
      <c r="N29"/>
      <c r="O29"/>
      <c r="P29"/>
      <c r="Q29"/>
    </row>
    <row r="30" spans="1:17" ht="22.5" customHeight="1">
      <c r="A30" s="555" t="s">
        <v>14</v>
      </c>
      <c r="B30" s="717" t="s">
        <v>409</v>
      </c>
      <c r="C30" s="717"/>
      <c r="D30" s="717"/>
      <c r="E30" s="717"/>
      <c r="F30" s="718"/>
      <c r="G30" s="556">
        <f>SUM(G31:G35)</f>
        <v>0</v>
      </c>
      <c r="H30" s="556">
        <f aca="true" t="shared" si="0" ref="H30:H54">ROUND(G30/$D$11,2)</f>
        <v>0</v>
      </c>
      <c r="I30" s="556">
        <f aca="true" t="shared" si="1" ref="I30:I38">IF($D$12=0,0,ROUND(G30/$D$12,2))</f>
        <v>0</v>
      </c>
      <c r="J30" s="411">
        <f>IF($E$6=Einstellungen!$F$7,Kontierung!I7,"")</f>
        <v>4321</v>
      </c>
      <c r="K30" s="347" t="str">
        <f>IF($E$6=Einstellungen!$F$7,Kontierung!J7,"")</f>
        <v>Benutzungsgebühren und ähnliche Entgelte</v>
      </c>
      <c r="M30"/>
      <c r="N30"/>
      <c r="O30"/>
      <c r="P30"/>
      <c r="Q30"/>
    </row>
    <row r="31" spans="1:17" ht="42" customHeight="1">
      <c r="A31" s="554"/>
      <c r="B31" s="696" t="s">
        <v>392</v>
      </c>
      <c r="C31" s="697"/>
      <c r="D31" s="697"/>
      <c r="E31" s="697"/>
      <c r="F31" s="698"/>
      <c r="G31" s="127">
        <v>0</v>
      </c>
      <c r="H31" s="320">
        <f t="shared" si="0"/>
        <v>0</v>
      </c>
      <c r="I31" s="320">
        <f t="shared" si="1"/>
        <v>0</v>
      </c>
      <c r="J31" s="411"/>
      <c r="K31" s="347"/>
      <c r="M31"/>
      <c r="N31"/>
      <c r="O31"/>
      <c r="P31"/>
      <c r="Q31"/>
    </row>
    <row r="32" spans="1:17" ht="22.5" customHeight="1">
      <c r="A32" s="554"/>
      <c r="B32" s="699" t="s">
        <v>393</v>
      </c>
      <c r="C32" s="700"/>
      <c r="D32" s="700"/>
      <c r="E32" s="700"/>
      <c r="F32" s="701"/>
      <c r="G32" s="127">
        <v>0</v>
      </c>
      <c r="H32" s="320">
        <f t="shared" si="0"/>
        <v>0</v>
      </c>
      <c r="I32" s="320">
        <f t="shared" si="1"/>
        <v>0</v>
      </c>
      <c r="J32" s="411"/>
      <c r="K32" s="347"/>
      <c r="M32"/>
      <c r="N32"/>
      <c r="O32"/>
      <c r="P32"/>
      <c r="Q32"/>
    </row>
    <row r="33" spans="1:17" ht="22.5" customHeight="1">
      <c r="A33" s="554"/>
      <c r="B33" s="699" t="s">
        <v>394</v>
      </c>
      <c r="C33" s="700"/>
      <c r="D33" s="700"/>
      <c r="E33" s="700"/>
      <c r="F33" s="701"/>
      <c r="G33" s="127">
        <v>0</v>
      </c>
      <c r="H33" s="320">
        <f t="shared" si="0"/>
        <v>0</v>
      </c>
      <c r="I33" s="320">
        <f t="shared" si="1"/>
        <v>0</v>
      </c>
      <c r="J33" s="411"/>
      <c r="K33" s="347"/>
      <c r="M33"/>
      <c r="N33"/>
      <c r="O33"/>
      <c r="P33"/>
      <c r="Q33"/>
    </row>
    <row r="34" spans="1:17" ht="22.5" customHeight="1">
      <c r="A34" s="554"/>
      <c r="B34" s="699" t="s">
        <v>395</v>
      </c>
      <c r="C34" s="700"/>
      <c r="D34" s="700"/>
      <c r="E34" s="700"/>
      <c r="F34" s="701"/>
      <c r="G34" s="127">
        <v>0</v>
      </c>
      <c r="H34" s="320">
        <f t="shared" si="0"/>
        <v>0</v>
      </c>
      <c r="I34" s="320">
        <f t="shared" si="1"/>
        <v>0</v>
      </c>
      <c r="J34" s="411"/>
      <c r="K34" s="347"/>
      <c r="M34"/>
      <c r="N34"/>
      <c r="O34"/>
      <c r="P34"/>
      <c r="Q34"/>
    </row>
    <row r="35" spans="1:17" ht="56.25" customHeight="1">
      <c r="A35" s="554"/>
      <c r="B35" s="645" t="s">
        <v>396</v>
      </c>
      <c r="C35" s="646"/>
      <c r="D35" s="646"/>
      <c r="E35" s="646"/>
      <c r="F35" s="647"/>
      <c r="G35" s="127">
        <v>0</v>
      </c>
      <c r="H35" s="320">
        <f t="shared" si="0"/>
        <v>0</v>
      </c>
      <c r="I35" s="320">
        <f t="shared" si="1"/>
        <v>0</v>
      </c>
      <c r="J35" s="411"/>
      <c r="K35" s="347"/>
      <c r="M35"/>
      <c r="N35"/>
      <c r="O35"/>
      <c r="P35"/>
      <c r="Q35"/>
    </row>
    <row r="36" spans="1:17" ht="24" customHeight="1">
      <c r="A36" s="599" t="s">
        <v>404</v>
      </c>
      <c r="B36" s="622" t="str">
        <f>"pauschaler Zuschuss für das beitragsfreie Kitajahr ("&amp;TEXT(Einstellungen!C30,"##0,00 €;")&amp;")"</f>
        <v>pauschaler Zuschuss für das beitragsfreie Kitajahr (125,00 €)</v>
      </c>
      <c r="C36" s="643"/>
      <c r="D36" s="643"/>
      <c r="E36" s="643"/>
      <c r="F36" s="644"/>
      <c r="G36" s="320">
        <f>I14*Einstellungen!C30*5</f>
        <v>0</v>
      </c>
      <c r="H36" s="320">
        <f t="shared" si="0"/>
        <v>0</v>
      </c>
      <c r="I36" s="320">
        <f>IF($D$12=0,0,ROUND(G36/$D$12,2))</f>
        <v>0</v>
      </c>
      <c r="J36" s="411"/>
      <c r="K36" s="347"/>
      <c r="M36"/>
      <c r="N36"/>
      <c r="O36"/>
      <c r="P36"/>
      <c r="Q36"/>
    </row>
    <row r="37" spans="1:17" ht="24" customHeight="1">
      <c r="A37" s="602" t="s">
        <v>407</v>
      </c>
      <c r="B37" s="622" t="s">
        <v>408</v>
      </c>
      <c r="C37" s="622"/>
      <c r="D37" s="622"/>
      <c r="E37" s="622"/>
      <c r="F37" s="627"/>
      <c r="G37" s="127">
        <v>0</v>
      </c>
      <c r="H37" s="320">
        <f t="shared" si="0"/>
        <v>0</v>
      </c>
      <c r="I37" s="320">
        <f>IF($D$12=0,0,ROUND(G37/$D$12,2))</f>
        <v>0</v>
      </c>
      <c r="J37" s="411"/>
      <c r="K37" s="347"/>
      <c r="M37"/>
      <c r="N37"/>
      <c r="O37"/>
      <c r="P37"/>
      <c r="Q37"/>
    </row>
    <row r="38" spans="1:17" ht="22.5" customHeight="1">
      <c r="A38" s="109" t="s">
        <v>13</v>
      </c>
      <c r="B38" s="101" t="s">
        <v>63</v>
      </c>
      <c r="C38" s="101"/>
      <c r="D38" s="101"/>
      <c r="E38" s="101"/>
      <c r="F38" s="102"/>
      <c r="G38" s="127">
        <v>0</v>
      </c>
      <c r="H38" s="128">
        <f t="shared" si="0"/>
        <v>0</v>
      </c>
      <c r="I38" s="129">
        <f t="shared" si="1"/>
        <v>0</v>
      </c>
      <c r="J38" s="411">
        <f>IF($E$6=Einstellungen!$F$7,Kontierung!I8,"")</f>
        <v>4321</v>
      </c>
      <c r="K38" s="347" t="str">
        <f>IF($E$6=Einstellungen!$F$7,Kontierung!J8,"")</f>
        <v>Benutzungsgebühren und ähnliche Entgelte</v>
      </c>
      <c r="M38"/>
      <c r="N38"/>
      <c r="O38"/>
      <c r="P38"/>
      <c r="Q38"/>
    </row>
    <row r="39" spans="1:17" ht="22.5" customHeight="1">
      <c r="A39" s="109" t="s">
        <v>15</v>
      </c>
      <c r="B39" s="101" t="s">
        <v>61</v>
      </c>
      <c r="C39" s="101"/>
      <c r="D39" s="101"/>
      <c r="E39" s="101"/>
      <c r="F39" s="102"/>
      <c r="G39" s="127">
        <v>0</v>
      </c>
      <c r="H39" s="128">
        <f t="shared" si="0"/>
        <v>0</v>
      </c>
      <c r="I39" s="129">
        <f aca="true" t="shared" si="2" ref="I39:I56">IF($D$12=0,0,ROUND(G39/$D$12,2))</f>
        <v>0</v>
      </c>
      <c r="J39" s="411">
        <f>IF($E$6=Einstellungen!$F$7,Kontierung!I9,"")</f>
        <v>442</v>
      </c>
      <c r="K39" s="347" t="str">
        <f>IF($E$6=Einstellungen!$F$7,Kontierung!J9,"")</f>
        <v>Erträge aus dem Verkauf von Vorräten (Verpflegung an Beschäftigte)</v>
      </c>
      <c r="M39"/>
      <c r="N39"/>
      <c r="O39"/>
      <c r="P39"/>
      <c r="Q39"/>
    </row>
    <row r="40" spans="1:17" ht="36" customHeight="1">
      <c r="A40" s="109" t="s">
        <v>16</v>
      </c>
      <c r="B40" s="643" t="s">
        <v>132</v>
      </c>
      <c r="C40" s="643"/>
      <c r="D40" s="643"/>
      <c r="E40" s="643"/>
      <c r="F40" s="644"/>
      <c r="G40" s="127">
        <v>0</v>
      </c>
      <c r="H40" s="128">
        <f t="shared" si="0"/>
        <v>0</v>
      </c>
      <c r="I40" s="129">
        <f t="shared" si="2"/>
        <v>0</v>
      </c>
      <c r="J40" s="411">
        <f>IF($E$6=Einstellungen!$F$7,Kontierung!I10,"")</f>
        <v>4142</v>
      </c>
      <c r="K40" s="347" t="str">
        <f>IF($E$6=Einstellungen!$F$7,Kontierung!J10,"")</f>
        <v>Zuweisungen für laufende Zwecke von Gemeinden/GV</v>
      </c>
      <c r="M40"/>
      <c r="N40"/>
      <c r="O40"/>
      <c r="P40"/>
      <c r="Q40"/>
    </row>
    <row r="41" spans="1:17" ht="32.25" customHeight="1">
      <c r="A41" s="109" t="s">
        <v>17</v>
      </c>
      <c r="B41" s="643" t="s">
        <v>117</v>
      </c>
      <c r="C41" s="643"/>
      <c r="D41" s="643"/>
      <c r="E41" s="643"/>
      <c r="F41" s="644"/>
      <c r="G41" s="127">
        <v>0</v>
      </c>
      <c r="H41" s="128">
        <f t="shared" si="0"/>
        <v>0</v>
      </c>
      <c r="I41" s="129">
        <f t="shared" si="2"/>
        <v>0</v>
      </c>
      <c r="J41" s="411">
        <f>IF($E$6=Einstellungen!$F$7,Kontierung!I11,"")</f>
        <v>414</v>
      </c>
      <c r="K41" s="347" t="str">
        <f>IF($E$6=Einstellungen!$F$7,Kontierung!J11,"")</f>
        <v>Zuweisungen und Zuschüsse für laufende Zwecke - Untergliederung je nach Zuschussgeber</v>
      </c>
      <c r="M41"/>
      <c r="N41"/>
      <c r="O41"/>
      <c r="P41"/>
      <c r="Q41"/>
    </row>
    <row r="42" spans="1:17" ht="34.5" customHeight="1">
      <c r="A42" s="109" t="s">
        <v>18</v>
      </c>
      <c r="B42" s="643" t="s">
        <v>123</v>
      </c>
      <c r="C42" s="643"/>
      <c r="D42" s="643"/>
      <c r="E42" s="643"/>
      <c r="F42" s="644"/>
      <c r="G42" s="127">
        <v>0</v>
      </c>
      <c r="H42" s="128">
        <f t="shared" si="0"/>
        <v>0</v>
      </c>
      <c r="I42" s="129">
        <f t="shared" si="2"/>
        <v>0</v>
      </c>
      <c r="J42" s="411">
        <f>IF($E$6=Einstellungen!$F$7,Kontierung!I12,"")</f>
        <v>4144</v>
      </c>
      <c r="K42" s="347" t="str">
        <f>IF($E$6=Einstellungen!$F$7,Kontierung!J12,"")</f>
        <v>Zuweisungen für laufende Zwecke vom sonstigen öffentlichen Bereich</v>
      </c>
      <c r="M42"/>
      <c r="N42"/>
      <c r="O42"/>
      <c r="P42"/>
      <c r="Q42"/>
    </row>
    <row r="43" spans="1:17" ht="22.5" customHeight="1">
      <c r="A43" s="109" t="s">
        <v>19</v>
      </c>
      <c r="B43" s="130" t="s">
        <v>372</v>
      </c>
      <c r="C43" s="101"/>
      <c r="D43" s="101"/>
      <c r="E43" s="101"/>
      <c r="F43" s="102"/>
      <c r="G43" s="127">
        <v>0</v>
      </c>
      <c r="H43" s="128">
        <f t="shared" si="0"/>
        <v>0</v>
      </c>
      <c r="I43" s="129">
        <f t="shared" si="2"/>
        <v>0</v>
      </c>
      <c r="J43" s="411">
        <f>IF($E$6=Einstellungen!$F$7,Kontierung!I13,"")</f>
        <v>4142</v>
      </c>
      <c r="K43" s="347" t="str">
        <f>IF($E$6=Einstellungen!$F$7,Kontierung!J13,"")</f>
        <v>Zuweisungen für laufende Zwecke von Gemeinden/GV</v>
      </c>
      <c r="M43"/>
      <c r="N43"/>
      <c r="O43"/>
      <c r="P43"/>
      <c r="Q43"/>
    </row>
    <row r="44" spans="1:17" ht="22.5" customHeight="1">
      <c r="A44" s="126" t="s">
        <v>20</v>
      </c>
      <c r="B44" s="131" t="s">
        <v>114</v>
      </c>
      <c r="C44" s="101"/>
      <c r="D44" s="101"/>
      <c r="E44" s="101"/>
      <c r="F44" s="102"/>
      <c r="G44" s="127">
        <v>0</v>
      </c>
      <c r="H44" s="128">
        <f t="shared" si="0"/>
        <v>0</v>
      </c>
      <c r="I44" s="129">
        <f t="shared" si="2"/>
        <v>0</v>
      </c>
      <c r="J44" s="411">
        <f>IF($E$6=Einstellungen!$F$7,Kontierung!I14,"")</f>
        <v>4142</v>
      </c>
      <c r="K44" s="347" t="str">
        <f>IF($E$6=Einstellungen!$F$7,Kontierung!J14,"")</f>
        <v>Zuweisungen für laufende Zwecke von Gemeinden/GV</v>
      </c>
      <c r="M44"/>
      <c r="N44"/>
      <c r="O44"/>
      <c r="P44"/>
      <c r="Q44"/>
    </row>
    <row r="45" spans="1:17" ht="24" customHeight="1">
      <c r="A45" s="109" t="s">
        <v>21</v>
      </c>
      <c r="B45" s="643" t="s">
        <v>125</v>
      </c>
      <c r="C45" s="643"/>
      <c r="D45" s="643"/>
      <c r="E45" s="643"/>
      <c r="F45" s="644"/>
      <c r="G45" s="127">
        <v>0</v>
      </c>
      <c r="H45" s="128">
        <f t="shared" si="0"/>
        <v>0</v>
      </c>
      <c r="I45" s="129">
        <f t="shared" si="2"/>
        <v>0</v>
      </c>
      <c r="J45" s="411">
        <f>IF($E$6=Einstellungen!$F$7,Kontierung!I15,"")</f>
        <v>4142</v>
      </c>
      <c r="K45" s="347" t="str">
        <f>IF($E$6=Einstellungen!$F$7,Kontierung!J15,"")</f>
        <v>Zuweisungen für laufende Zwecke von Gemeinden/GV</v>
      </c>
      <c r="M45"/>
      <c r="N45"/>
      <c r="O45"/>
      <c r="P45"/>
      <c r="Q45"/>
    </row>
    <row r="46" spans="1:17" ht="29.25" customHeight="1">
      <c r="A46" s="126" t="s">
        <v>22</v>
      </c>
      <c r="B46" s="685" t="s">
        <v>287</v>
      </c>
      <c r="C46" s="686"/>
      <c r="D46" s="686"/>
      <c r="E46" s="686"/>
      <c r="F46" s="687"/>
      <c r="G46" s="127">
        <v>0</v>
      </c>
      <c r="H46" s="128">
        <f t="shared" si="0"/>
        <v>0</v>
      </c>
      <c r="I46" s="129">
        <f t="shared" si="2"/>
        <v>0</v>
      </c>
      <c r="J46" s="411">
        <f>IF($E$6=Einstellungen!$F$7,Kontierung!I16,"")</f>
        <v>414</v>
      </c>
      <c r="K46" s="347" t="str">
        <f>IF($E$6=Einstellungen!$F$7,Kontierung!J16,"")</f>
        <v>Zuweisungen und Zuschüsse für laufende Zwecke - Untergliederung je nach Zuschussgeber</v>
      </c>
      <c r="M46"/>
      <c r="N46"/>
      <c r="O46"/>
      <c r="P46"/>
      <c r="Q46"/>
    </row>
    <row r="47" spans="1:17" ht="23.25" customHeight="1">
      <c r="A47" s="109" t="s">
        <v>23</v>
      </c>
      <c r="B47" s="685" t="s">
        <v>126</v>
      </c>
      <c r="C47" s="686"/>
      <c r="D47" s="686"/>
      <c r="E47" s="686"/>
      <c r="F47" s="687"/>
      <c r="G47" s="127">
        <v>0</v>
      </c>
      <c r="H47" s="128">
        <f t="shared" si="0"/>
        <v>0</v>
      </c>
      <c r="I47" s="129">
        <f t="shared" si="2"/>
        <v>0</v>
      </c>
      <c r="J47" s="411">
        <f>IF($E$6=Einstellungen!$F$7,Kontierung!I17,"")</f>
        <v>448</v>
      </c>
      <c r="K47" s="347" t="str">
        <f>IF($E$6=Einstellungen!$F$7,Kontierung!J17,"")</f>
        <v> Erträge aus Kostenerstattungen, Kostenumlagen</v>
      </c>
      <c r="M47"/>
      <c r="N47"/>
      <c r="O47"/>
      <c r="P47"/>
      <c r="Q47"/>
    </row>
    <row r="48" spans="1:17" ht="24" customHeight="1">
      <c r="A48" s="109" t="s">
        <v>24</v>
      </c>
      <c r="B48" s="103" t="s">
        <v>62</v>
      </c>
      <c r="C48" s="103"/>
      <c r="D48" s="103"/>
      <c r="E48" s="103"/>
      <c r="F48" s="104"/>
      <c r="G48" s="127">
        <v>0</v>
      </c>
      <c r="H48" s="128">
        <f t="shared" si="0"/>
        <v>0</v>
      </c>
      <c r="I48" s="129">
        <f t="shared" si="2"/>
        <v>0</v>
      </c>
      <c r="J48" s="411">
        <f>IF($E$6=Einstellungen!$F$7,Kontierung!I18,"")</f>
        <v>452</v>
      </c>
      <c r="K48" s="347" t="str">
        <f>IF($E$6=Einstellungen!$F$7,Kontierung!J18,"")</f>
        <v>Erstattung von Steuern</v>
      </c>
      <c r="M48"/>
      <c r="N48"/>
      <c r="O48"/>
      <c r="P48"/>
      <c r="Q48"/>
    </row>
    <row r="49" spans="1:17" ht="22.5" customHeight="1">
      <c r="A49" s="109" t="s">
        <v>25</v>
      </c>
      <c r="B49" s="105" t="s">
        <v>122</v>
      </c>
      <c r="C49" s="105"/>
      <c r="D49" s="105"/>
      <c r="E49" s="105"/>
      <c r="F49" s="106"/>
      <c r="G49" s="127">
        <v>0</v>
      </c>
      <c r="H49" s="128">
        <f t="shared" si="0"/>
        <v>0</v>
      </c>
      <c r="I49" s="129">
        <f t="shared" si="2"/>
        <v>0</v>
      </c>
      <c r="J49" s="411">
        <f>IF($E$6=Einstellungen!$F$7,Kontierung!I19,"")</f>
        <v>4488</v>
      </c>
      <c r="K49" s="347" t="str">
        <f>IF($E$6=Einstellungen!$F$7,Kontierung!J19,"")</f>
        <v>Erstattungen von übrigen Bereichen</v>
      </c>
      <c r="M49"/>
      <c r="N49"/>
      <c r="O49"/>
      <c r="P49"/>
      <c r="Q49"/>
    </row>
    <row r="50" spans="1:17" ht="22.5" customHeight="1">
      <c r="A50" s="132" t="s">
        <v>26</v>
      </c>
      <c r="B50" s="105" t="s">
        <v>127</v>
      </c>
      <c r="C50" s="105"/>
      <c r="D50" s="105"/>
      <c r="E50" s="105"/>
      <c r="F50" s="106"/>
      <c r="G50" s="127">
        <v>0</v>
      </c>
      <c r="H50" s="128">
        <f t="shared" si="0"/>
        <v>0</v>
      </c>
      <c r="I50" s="129">
        <f t="shared" si="2"/>
        <v>0</v>
      </c>
      <c r="J50" s="411">
        <f>IF($E$6=Einstellungen!$F$7,Kontierung!I20,"")</f>
        <v>4411</v>
      </c>
      <c r="K50" s="347" t="str">
        <f>IF($E$6=Einstellungen!$F$7,Kontierung!J20,"")</f>
        <v>Mieten und Pachten</v>
      </c>
      <c r="M50"/>
      <c r="N50"/>
      <c r="O50"/>
      <c r="P50"/>
      <c r="Q50"/>
    </row>
    <row r="51" spans="1:17" ht="32.25" customHeight="1">
      <c r="A51" s="109" t="s">
        <v>27</v>
      </c>
      <c r="B51" s="653" t="s">
        <v>128</v>
      </c>
      <c r="C51" s="653"/>
      <c r="D51" s="653"/>
      <c r="E51" s="653"/>
      <c r="F51" s="654"/>
      <c r="G51" s="127">
        <v>0</v>
      </c>
      <c r="H51" s="128">
        <f t="shared" si="0"/>
        <v>0</v>
      </c>
      <c r="I51" s="129">
        <f t="shared" si="2"/>
        <v>0</v>
      </c>
      <c r="J51" s="411">
        <f>IF($E$6=Einstellungen!$F$7,Kontierung!I21,"")</f>
        <v>4321</v>
      </c>
      <c r="K51" s="347" t="str">
        <f>IF($E$6=Einstellungen!$F$7,Kontierung!J21,"")</f>
        <v>Benutzungsgebühren und ähnliche Entgelte</v>
      </c>
      <c r="M51"/>
      <c r="N51"/>
      <c r="O51"/>
      <c r="P51"/>
      <c r="Q51"/>
    </row>
    <row r="52" spans="1:17" ht="23.25" customHeight="1">
      <c r="A52" s="109" t="s">
        <v>28</v>
      </c>
      <c r="B52" s="653" t="s">
        <v>289</v>
      </c>
      <c r="C52" s="653"/>
      <c r="D52" s="653"/>
      <c r="E52" s="653"/>
      <c r="F52" s="654"/>
      <c r="G52" s="127">
        <v>0</v>
      </c>
      <c r="H52" s="320">
        <f>ROUND(G52/$D$11,2)</f>
        <v>0</v>
      </c>
      <c r="I52" s="321">
        <f t="shared" si="2"/>
        <v>0</v>
      </c>
      <c r="J52" s="411">
        <f>IF($E$6=Einstellungen!$F$7,Kontierung!I22,"")</f>
        <v>4142</v>
      </c>
      <c r="K52" s="347" t="str">
        <f>IF($E$6=Einstellungen!$F$7,Kontierung!J22,"")</f>
        <v>Zuweisungen für laufende Zwecke von Gemeinden/GV</v>
      </c>
      <c r="M52"/>
      <c r="N52"/>
      <c r="O52"/>
      <c r="P52"/>
      <c r="Q52"/>
    </row>
    <row r="53" spans="1:17" ht="39" customHeight="1">
      <c r="A53" s="109" t="s">
        <v>29</v>
      </c>
      <c r="B53" s="655" t="s">
        <v>129</v>
      </c>
      <c r="C53" s="655"/>
      <c r="D53" s="655"/>
      <c r="E53" s="655"/>
      <c r="F53" s="656"/>
      <c r="G53" s="127">
        <v>0</v>
      </c>
      <c r="H53" s="128">
        <f t="shared" si="0"/>
        <v>0</v>
      </c>
      <c r="I53" s="129">
        <f t="shared" si="2"/>
        <v>0</v>
      </c>
      <c r="J53" s="411">
        <f>IF($E$6=Einstellungen!$F$7,Kontierung!I23,"")</f>
        <v>414</v>
      </c>
      <c r="K53" s="347" t="str">
        <f>IF($E$6=Einstellungen!$F$7,Kontierung!J23,"")</f>
        <v>Zuweisungen und Zuschüsse für laufende Zwecke - Untergliederung je nach Zuschussgeber</v>
      </c>
      <c r="M53"/>
      <c r="N53"/>
      <c r="O53"/>
      <c r="P53"/>
      <c r="Q53"/>
    </row>
    <row r="54" spans="1:17" ht="22.5" customHeight="1">
      <c r="A54" s="109" t="s">
        <v>96</v>
      </c>
      <c r="B54" s="131" t="s">
        <v>130</v>
      </c>
      <c r="C54" s="107"/>
      <c r="D54" s="107"/>
      <c r="E54" s="107"/>
      <c r="F54" s="108"/>
      <c r="G54" s="127">
        <v>0</v>
      </c>
      <c r="H54" s="128">
        <f t="shared" si="0"/>
        <v>0</v>
      </c>
      <c r="I54" s="129">
        <f t="shared" si="2"/>
        <v>0</v>
      </c>
      <c r="J54" s="411">
        <f>IF($E$6=Einstellungen!$F$7,Kontierung!I24,"")</f>
        <v>461</v>
      </c>
      <c r="K54" s="347" t="str">
        <f>IF($E$6=Einstellungen!$F$7,Kontierung!J24,"")</f>
        <v>Zinserträge</v>
      </c>
      <c r="M54"/>
      <c r="N54"/>
      <c r="O54"/>
      <c r="P54"/>
      <c r="Q54"/>
    </row>
    <row r="55" spans="1:17" ht="22.5" customHeight="1">
      <c r="A55" s="109" t="s">
        <v>113</v>
      </c>
      <c r="B55" s="105" t="s">
        <v>131</v>
      </c>
      <c r="C55" s="105"/>
      <c r="D55" s="105"/>
      <c r="E55" s="105"/>
      <c r="F55" s="106"/>
      <c r="G55" s="127">
        <v>0</v>
      </c>
      <c r="H55" s="133">
        <f>ROUND(G55/$D$11,2)</f>
        <v>0</v>
      </c>
      <c r="I55" s="129">
        <f t="shared" si="2"/>
        <v>0</v>
      </c>
      <c r="J55" s="411" t="str">
        <f>IF($E$6=Einstellungen!$F$7,Kontierung!I25,"")</f>
        <v> </v>
      </c>
      <c r="K55" s="347" t="str">
        <f>IF($E$6=Einstellungen!$F$7,Kontierung!J25,"")</f>
        <v> </v>
      </c>
      <c r="M55"/>
      <c r="N55"/>
      <c r="O55"/>
      <c r="P55"/>
      <c r="Q55"/>
    </row>
    <row r="56" spans="1:17" ht="37.5" customHeight="1">
      <c r="A56" s="555" t="s">
        <v>288</v>
      </c>
      <c r="B56" s="659" t="s">
        <v>387</v>
      </c>
      <c r="C56" s="659"/>
      <c r="D56" s="659"/>
      <c r="E56" s="659"/>
      <c r="F56" s="660"/>
      <c r="G56" s="552">
        <f>SUM(G57:G61)</f>
        <v>0</v>
      </c>
      <c r="H56" s="552">
        <f>ROUND(G56/$D$11,2)</f>
        <v>0</v>
      </c>
      <c r="I56" s="553">
        <f t="shared" si="2"/>
        <v>0</v>
      </c>
      <c r="J56" s="411" t="str">
        <f>IF($E$6=Einstellungen!$F$7,Kontierung!I26,"")</f>
        <v> </v>
      </c>
      <c r="K56" s="347" t="str">
        <f>IF($E$6=Einstellungen!$F$7,Kontierung!J26,"")</f>
        <v> </v>
      </c>
      <c r="M56"/>
      <c r="N56"/>
      <c r="O56"/>
      <c r="P56"/>
      <c r="Q56"/>
    </row>
    <row r="57" spans="1:17" ht="28.5" customHeight="1">
      <c r="A57" s="134"/>
      <c r="B57" s="661" t="s">
        <v>291</v>
      </c>
      <c r="C57" s="661"/>
      <c r="D57" s="661"/>
      <c r="E57" s="661"/>
      <c r="F57" s="662"/>
      <c r="G57" s="127">
        <v>0</v>
      </c>
      <c r="H57" s="322"/>
      <c r="I57" s="324"/>
      <c r="J57" s="411">
        <f>IF($E$6=Einstellungen!$F$7,Kontierung!I27,"")</f>
        <v>414</v>
      </c>
      <c r="K57" s="347" t="str">
        <f>IF($E$6=Einstellungen!$F$7,Kontierung!J27,"")</f>
        <v>Zuweisungen und Zuschüsse für laufende Zwecke - Untergliederung je nach Zuschussgeber</v>
      </c>
      <c r="M57"/>
      <c r="N57"/>
      <c r="O57"/>
      <c r="P57"/>
      <c r="Q57"/>
    </row>
    <row r="58" spans="1:17" ht="23.25" customHeight="1">
      <c r="A58" s="134"/>
      <c r="B58" s="661" t="s">
        <v>292</v>
      </c>
      <c r="C58" s="661"/>
      <c r="D58" s="661"/>
      <c r="E58" s="661"/>
      <c r="F58" s="662"/>
      <c r="G58" s="127">
        <v>0</v>
      </c>
      <c r="H58" s="322"/>
      <c r="I58" s="324"/>
      <c r="J58" s="411">
        <f>IF($E$6=Einstellungen!$F$7,Kontierung!I28,"")</f>
        <v>4711</v>
      </c>
      <c r="K58" s="347" t="str">
        <f>IF($E$6=Einstellungen!$F$7,Kontierung!J28,"")</f>
        <v>aktivierte Eigenleistungen</v>
      </c>
      <c r="M58"/>
      <c r="N58"/>
      <c r="O58"/>
      <c r="P58"/>
      <c r="Q58"/>
    </row>
    <row r="59" spans="1:17" ht="23.25" customHeight="1">
      <c r="A59" s="134"/>
      <c r="B59" s="661" t="s">
        <v>152</v>
      </c>
      <c r="C59" s="661"/>
      <c r="D59" s="661"/>
      <c r="E59" s="661"/>
      <c r="F59" s="662"/>
      <c r="G59" s="127">
        <v>0</v>
      </c>
      <c r="H59" s="322"/>
      <c r="I59" s="324"/>
      <c r="J59" s="411" t="str">
        <f>IF($E$6=Einstellungen!$F$7,Kontierung!I29,"")</f>
        <v> </v>
      </c>
      <c r="K59" s="347" t="str">
        <f>IF($E$6=Einstellungen!$F$7,Kontierung!J29,"")</f>
        <v> </v>
      </c>
      <c r="M59"/>
      <c r="N59"/>
      <c r="O59"/>
      <c r="P59"/>
      <c r="Q59"/>
    </row>
    <row r="60" spans="1:17" ht="23.25" customHeight="1">
      <c r="A60" s="134"/>
      <c r="B60" s="661" t="s">
        <v>293</v>
      </c>
      <c r="C60" s="661"/>
      <c r="D60" s="661"/>
      <c r="E60" s="661"/>
      <c r="F60" s="662"/>
      <c r="G60" s="127">
        <v>0</v>
      </c>
      <c r="H60" s="322"/>
      <c r="I60" s="324"/>
      <c r="J60" s="411" t="str">
        <f>IF($E$6=Einstellungen!$F$7,Kontierung!I30,"")</f>
        <v> </v>
      </c>
      <c r="K60" s="347" t="str">
        <f>IF($E$6=Einstellungen!$F$7,Kontierung!J30,"")</f>
        <v> </v>
      </c>
      <c r="M60"/>
      <c r="N60"/>
      <c r="O60"/>
      <c r="P60"/>
      <c r="Q60"/>
    </row>
    <row r="61" spans="1:17" ht="23.25" customHeight="1" thickBot="1">
      <c r="A61" s="134"/>
      <c r="B61" s="657" t="s">
        <v>294</v>
      </c>
      <c r="C61" s="657"/>
      <c r="D61" s="657"/>
      <c r="E61" s="657"/>
      <c r="F61" s="658"/>
      <c r="G61" s="127">
        <v>0</v>
      </c>
      <c r="H61" s="328"/>
      <c r="I61" s="329"/>
      <c r="J61" s="411" t="str">
        <f>IF($E$6=Einstellungen!$F$7,Kontierung!I31,"")</f>
        <v> </v>
      </c>
      <c r="K61" s="347" t="str">
        <f>IF($E$6=Einstellungen!$F$7,Kontierung!J31,"")</f>
        <v> </v>
      </c>
      <c r="M61"/>
      <c r="N61"/>
      <c r="O61"/>
      <c r="P61"/>
      <c r="Q61"/>
    </row>
    <row r="62" spans="1:17" s="2" customFormat="1" ht="29.25" customHeight="1" thickBot="1">
      <c r="A62" s="125"/>
      <c r="B62" s="762" t="s">
        <v>334</v>
      </c>
      <c r="C62" s="762"/>
      <c r="D62" s="762"/>
      <c r="E62" s="762"/>
      <c r="F62" s="763"/>
      <c r="G62" s="116">
        <f>SUM(G36:G55,G30)</f>
        <v>0</v>
      </c>
      <c r="H62" s="117">
        <f>SUM(H36:H55,H30)</f>
        <v>0</v>
      </c>
      <c r="I62" s="117">
        <f>SUM(I36:I55,I30)</f>
        <v>0</v>
      </c>
      <c r="J62" s="411"/>
      <c r="K62" s="347"/>
      <c r="M62"/>
      <c r="N62"/>
      <c r="O62"/>
      <c r="P62"/>
      <c r="Q62"/>
    </row>
    <row r="63" spans="1:17" s="2" customFormat="1" ht="5.25" customHeight="1">
      <c r="A63" s="240"/>
      <c r="C63" s="37"/>
      <c r="D63" s="38"/>
      <c r="E63" s="39"/>
      <c r="F63" s="39"/>
      <c r="G63" s="39"/>
      <c r="H63" s="40"/>
      <c r="I63" s="241"/>
      <c r="J63" s="412"/>
      <c r="K63" s="352"/>
      <c r="M63"/>
      <c r="N63"/>
      <c r="O63"/>
      <c r="P63"/>
      <c r="Q63"/>
    </row>
    <row r="64" spans="1:17" s="2" customFormat="1" ht="15" customHeight="1" thickBot="1">
      <c r="A64" s="242" t="s">
        <v>112</v>
      </c>
      <c r="B64" s="3"/>
      <c r="C64" s="8"/>
      <c r="D64" s="23"/>
      <c r="E64" s="24"/>
      <c r="F64" s="24"/>
      <c r="G64" s="24"/>
      <c r="H64" s="30"/>
      <c r="I64" s="218"/>
      <c r="J64" s="412"/>
      <c r="K64" s="352"/>
      <c r="M64"/>
      <c r="N64"/>
      <c r="O64"/>
      <c r="P64"/>
      <c r="Q64"/>
    </row>
    <row r="65" spans="1:17" ht="44.25" customHeight="1" thickBot="1">
      <c r="A65" s="226" t="s">
        <v>31</v>
      </c>
      <c r="B65" s="758" t="s">
        <v>295</v>
      </c>
      <c r="C65" s="758"/>
      <c r="D65" s="758"/>
      <c r="E65" s="758"/>
      <c r="F65" s="758"/>
      <c r="G65" s="758"/>
      <c r="H65" s="758"/>
      <c r="I65" s="759"/>
      <c r="J65" s="411"/>
      <c r="K65" s="347"/>
      <c r="M65"/>
      <c r="N65"/>
      <c r="O65"/>
      <c r="P65"/>
      <c r="Q65"/>
    </row>
    <row r="66" spans="1:17" ht="22.5" customHeight="1">
      <c r="A66" s="415" t="s">
        <v>32</v>
      </c>
      <c r="B66" s="735" t="s">
        <v>33</v>
      </c>
      <c r="C66" s="735"/>
      <c r="D66" s="735"/>
      <c r="E66" s="735"/>
      <c r="F66" s="735"/>
      <c r="G66" s="735"/>
      <c r="H66" s="735"/>
      <c r="I66" s="736"/>
      <c r="J66" s="411"/>
      <c r="K66" s="347"/>
      <c r="M66"/>
      <c r="N66"/>
      <c r="O66"/>
      <c r="P66"/>
      <c r="Q66"/>
    </row>
    <row r="67" spans="1:17" ht="24" customHeight="1">
      <c r="A67" s="479"/>
      <c r="B67" s="480" t="s">
        <v>118</v>
      </c>
      <c r="C67" s="481"/>
      <c r="D67" s="481"/>
      <c r="E67" s="481"/>
      <c r="F67" s="482"/>
      <c r="G67" s="766"/>
      <c r="H67" s="767"/>
      <c r="I67" s="768"/>
      <c r="J67" s="411" t="str">
        <f>IF($E$6=Einstellungen!$F$7,Kontierung!I34,"")</f>
        <v>5012, 5032</v>
      </c>
      <c r="K67" s="347" t="str">
        <f>IF($E$6=Einstellungen!$F$7,Kontierung!J34,"")</f>
        <v>Personalaufwand, Beiträge zur gesetzl. SV für tariflich Beschäftigte</v>
      </c>
      <c r="M67"/>
      <c r="N67"/>
      <c r="O67"/>
      <c r="P67"/>
      <c r="Q67"/>
    </row>
    <row r="68" spans="1:17" ht="24" customHeight="1">
      <c r="A68" s="479"/>
      <c r="B68" s="480" t="s">
        <v>119</v>
      </c>
      <c r="C68" s="481"/>
      <c r="D68" s="481"/>
      <c r="E68" s="481"/>
      <c r="F68" s="482"/>
      <c r="G68" s="110">
        <f>ROUND(I17*I12*12,2)</f>
        <v>0</v>
      </c>
      <c r="H68" s="110">
        <f>ROUND(G68/$D$11,2)</f>
        <v>0</v>
      </c>
      <c r="I68" s="111">
        <f>IF(OR($D$11=0,$D$10=0),0,ROUND((G68/$D$11/$D$10),2))</f>
        <v>0</v>
      </c>
      <c r="J68" s="411" t="str">
        <f>IF($E$6=Einstellungen!$F$7,Kontierung!I35,"")</f>
        <v>5012, 5032</v>
      </c>
      <c r="K68" s="347" t="str">
        <f>IF($E$6=Einstellungen!$F$7,Kontierung!J35,"")</f>
        <v>Personalaufwand, Beiträge zur gesetzl. SV für tariflich Beschäftigte</v>
      </c>
      <c r="M68"/>
      <c r="N68"/>
      <c r="O68"/>
      <c r="P68"/>
      <c r="Q68"/>
    </row>
    <row r="69" spans="1:17" ht="24" customHeight="1">
      <c r="A69" s="479"/>
      <c r="B69" s="480" t="s">
        <v>120</v>
      </c>
      <c r="C69" s="481"/>
      <c r="D69" s="481"/>
      <c r="E69" s="481"/>
      <c r="F69" s="482"/>
      <c r="G69" s="110">
        <f>ROUND(I18*I12*12,2)</f>
        <v>0</v>
      </c>
      <c r="H69" s="112">
        <f>ROUND(G69/$D$11,2)</f>
        <v>0</v>
      </c>
      <c r="I69" s="111">
        <f>IF(OR($D$11=0,$D$10=0),0,ROUND((G69/$D$11/$D$10),2))</f>
        <v>0</v>
      </c>
      <c r="J69" s="411" t="str">
        <f>IF($E$6=Einstellungen!$F$7,Kontierung!I36,"")</f>
        <v>5012, 5032</v>
      </c>
      <c r="K69" s="347" t="str">
        <f>IF($E$6=Einstellungen!$F$7,Kontierung!J36,"")</f>
        <v>Personalaufwand, Beiträge zur gesetzl. SV für tariflich Beschäftigte</v>
      </c>
      <c r="M69"/>
      <c r="N69"/>
      <c r="O69"/>
      <c r="P69"/>
      <c r="Q69"/>
    </row>
    <row r="70" spans="1:17" ht="24" customHeight="1" thickBot="1">
      <c r="A70" s="558"/>
      <c r="B70" s="559" t="s">
        <v>388</v>
      </c>
      <c r="C70" s="560"/>
      <c r="D70" s="560"/>
      <c r="E70" s="560"/>
      <c r="F70" s="561"/>
      <c r="G70" s="562">
        <f>ROUND(Einstellungen!C21*I13*12,2)</f>
        <v>0</v>
      </c>
      <c r="H70" s="112">
        <f>ROUND(G70/$D$11,2)</f>
        <v>0</v>
      </c>
      <c r="I70" s="111">
        <f>IF($D$12=0,0,ROUND((G70/D11/D10),2))</f>
        <v>0</v>
      </c>
      <c r="J70" s="411"/>
      <c r="K70" s="347"/>
      <c r="M70"/>
      <c r="N70"/>
      <c r="O70"/>
      <c r="P70"/>
      <c r="Q70"/>
    </row>
    <row r="71" spans="1:17" ht="27" customHeight="1" thickBot="1">
      <c r="A71" s="115"/>
      <c r="B71" s="712" t="s">
        <v>244</v>
      </c>
      <c r="C71" s="712"/>
      <c r="D71" s="712"/>
      <c r="E71" s="712"/>
      <c r="F71" s="713"/>
      <c r="G71" s="116">
        <f>SUM(G68:G70)</f>
        <v>0</v>
      </c>
      <c r="H71" s="116">
        <f>SUM(H68:H70)</f>
        <v>0</v>
      </c>
      <c r="I71" s="117">
        <f>SUM(I68:I70)</f>
        <v>0</v>
      </c>
      <c r="J71" s="413"/>
      <c r="K71" s="348"/>
      <c r="M71"/>
      <c r="N71"/>
      <c r="O71"/>
      <c r="P71"/>
      <c r="Q71"/>
    </row>
    <row r="72" spans="1:17" ht="45" customHeight="1" thickBot="1">
      <c r="A72" s="226" t="s">
        <v>38</v>
      </c>
      <c r="B72" s="758" t="s">
        <v>133</v>
      </c>
      <c r="C72" s="758"/>
      <c r="D72" s="758"/>
      <c r="E72" s="758"/>
      <c r="F72" s="758"/>
      <c r="G72" s="758"/>
      <c r="H72" s="758"/>
      <c r="I72" s="759"/>
      <c r="J72" s="413"/>
      <c r="K72" s="348"/>
      <c r="M72"/>
      <c r="N72"/>
      <c r="O72"/>
      <c r="P72"/>
      <c r="Q72"/>
    </row>
    <row r="73" spans="1:17" ht="23.25" customHeight="1">
      <c r="A73" s="416" t="s">
        <v>66</v>
      </c>
      <c r="B73" s="764" t="s">
        <v>134</v>
      </c>
      <c r="C73" s="764"/>
      <c r="D73" s="764"/>
      <c r="E73" s="764"/>
      <c r="F73" s="765"/>
      <c r="G73" s="417">
        <f>G74+G75</f>
        <v>0</v>
      </c>
      <c r="H73" s="417">
        <f>ROUND(G73/$D$11,2)</f>
        <v>0</v>
      </c>
      <c r="I73" s="418">
        <f>IF(OR($D$11=0,$D$10=0),0,ROUND((G73/$D$12),2))</f>
        <v>0</v>
      </c>
      <c r="J73" s="411"/>
      <c r="K73" s="347"/>
      <c r="M73"/>
      <c r="N73"/>
      <c r="O73"/>
      <c r="P73"/>
      <c r="Q73"/>
    </row>
    <row r="74" spans="1:17" ht="24" customHeight="1">
      <c r="A74" s="109"/>
      <c r="B74" s="740" t="s">
        <v>33</v>
      </c>
      <c r="C74" s="740"/>
      <c r="D74" s="740"/>
      <c r="E74" s="740"/>
      <c r="F74" s="741"/>
      <c r="G74" s="248">
        <v>0</v>
      </c>
      <c r="H74" s="112">
        <f>ROUND(G74/$D$11,2)</f>
        <v>0</v>
      </c>
      <c r="I74" s="544">
        <f>IF(OR($D$11=0,$D$10=0),0,ROUND((G74/$D$11/$D$10),6))</f>
        <v>0</v>
      </c>
      <c r="J74" s="411" t="str">
        <f>IF($E$6=Einstellungen!$F$7,Kontierung!I39,"")</f>
        <v>5012, 5032</v>
      </c>
      <c r="K74" s="347" t="str">
        <f>IF($E$6=Einstellungen!$F$7,Kontierung!J39,"")</f>
        <v>Personalaufwand, Beiträge zur gesetzl. SV für tariflich Beschäftigte</v>
      </c>
      <c r="M74"/>
      <c r="N74"/>
      <c r="O74"/>
      <c r="P74"/>
      <c r="Q74"/>
    </row>
    <row r="75" spans="1:17" ht="24" customHeight="1" thickBot="1">
      <c r="A75" s="113"/>
      <c r="B75" s="725" t="s">
        <v>296</v>
      </c>
      <c r="C75" s="725"/>
      <c r="D75" s="725"/>
      <c r="E75" s="725"/>
      <c r="F75" s="726"/>
      <c r="G75" s="249">
        <v>0</v>
      </c>
      <c r="H75" s="114">
        <f>SUM(G75/D11)</f>
        <v>0</v>
      </c>
      <c r="I75" s="546">
        <f>IF(OR($D$11=0,$D$10=0),0,ROUND((G75/$D$11/$D$10),6))</f>
        <v>0</v>
      </c>
      <c r="J75" s="411">
        <f>IF($E$6=Einstellungen!$F$7,Kontierung!I40,"")</f>
        <v>5431</v>
      </c>
      <c r="K75" s="347" t="str">
        <f>IF($E$6=Einstellungen!$F$7,Kontierung!J40,"")</f>
        <v>Geschäftsaufwendungen (geringstwertige Wirtschaftsgüter)
Sofortaufwand</v>
      </c>
      <c r="M75"/>
      <c r="N75"/>
      <c r="O75"/>
      <c r="P75"/>
      <c r="Q75"/>
    </row>
    <row r="76" spans="1:17" ht="22.5" customHeight="1">
      <c r="A76" s="416" t="s">
        <v>67</v>
      </c>
      <c r="B76" s="419" t="s">
        <v>143</v>
      </c>
      <c r="C76" s="419"/>
      <c r="D76" s="419"/>
      <c r="E76" s="419"/>
      <c r="F76" s="419"/>
      <c r="G76" s="417">
        <f>SUM(G77:G87)</f>
        <v>0</v>
      </c>
      <c r="H76" s="417">
        <f aca="true" t="shared" si="3" ref="H76:H94">ROUND(G76/$D$11,2)</f>
        <v>0</v>
      </c>
      <c r="I76" s="418">
        <f>IF(OR($D$11=0,$D$10=0),0,ROUND((G76/$D$12),2))</f>
        <v>0</v>
      </c>
      <c r="J76" s="411" t="str">
        <f>IF($E$6=Einstellungen!$F$7,Kontierung!I41,"")</f>
        <v> </v>
      </c>
      <c r="K76" s="347" t="str">
        <f>IF($E$6=Einstellungen!$F$7,Kontierung!J41,"")</f>
        <v> </v>
      </c>
      <c r="M76"/>
      <c r="N76"/>
      <c r="O76"/>
      <c r="P76"/>
      <c r="Q76"/>
    </row>
    <row r="77" spans="1:17" ht="33" customHeight="1">
      <c r="A77" s="109"/>
      <c r="B77" s="710" t="s">
        <v>345</v>
      </c>
      <c r="C77" s="710"/>
      <c r="D77" s="710"/>
      <c r="E77" s="710"/>
      <c r="F77" s="711"/>
      <c r="G77" s="248">
        <v>0</v>
      </c>
      <c r="H77" s="110">
        <f t="shared" si="3"/>
        <v>0</v>
      </c>
      <c r="I77" s="544">
        <f aca="true" t="shared" si="4" ref="I77:I87">IF(OR($D$11=0,$D$10=0),0,ROUND((G77/$D$11/$D$10),6))</f>
        <v>0</v>
      </c>
      <c r="J77" s="454" t="str">
        <f>IF($E$6=Einstellungen!$F$7,Kontierung!I42,"")</f>
        <v>5012, 5032</v>
      </c>
      <c r="K77" s="455" t="str">
        <f>IF($E$6=Einstellungen!$F$7,Kontierung!J42,"")</f>
        <v>Personalaufwand, Beiträge zur gesetzl. SV für tariflich Beschäftigte</v>
      </c>
      <c r="M77"/>
      <c r="N77"/>
      <c r="O77"/>
      <c r="P77"/>
      <c r="Q77"/>
    </row>
    <row r="78" spans="1:17" ht="24" customHeight="1">
      <c r="A78" s="109"/>
      <c r="B78" s="710" t="s">
        <v>135</v>
      </c>
      <c r="C78" s="710"/>
      <c r="D78" s="710"/>
      <c r="E78" s="710"/>
      <c r="F78" s="711"/>
      <c r="G78" s="248">
        <v>0</v>
      </c>
      <c r="H78" s="110">
        <f t="shared" si="3"/>
        <v>0</v>
      </c>
      <c r="I78" s="545">
        <f t="shared" si="4"/>
        <v>0</v>
      </c>
      <c r="J78" s="454">
        <f>IF($E$6=Einstellungen!$F$7,Kontierung!I43,"")</f>
        <v>507</v>
      </c>
      <c r="K78" s="455" t="str">
        <f>IF($E$6=Einstellungen!$F$7,Kontierung!J43,"")</f>
        <v>Personalaufwand, Beiträge zur gesetzl. SV für tariflich Beschäftigte</v>
      </c>
      <c r="M78"/>
      <c r="N78"/>
      <c r="O78"/>
      <c r="P78"/>
      <c r="Q78"/>
    </row>
    <row r="79" spans="1:17" ht="37.5" customHeight="1">
      <c r="A79" s="109"/>
      <c r="B79" s="710" t="s">
        <v>346</v>
      </c>
      <c r="C79" s="710"/>
      <c r="D79" s="710"/>
      <c r="E79" s="710"/>
      <c r="F79" s="711"/>
      <c r="G79" s="248">
        <v>0</v>
      </c>
      <c r="H79" s="110">
        <f t="shared" si="3"/>
        <v>0</v>
      </c>
      <c r="I79" s="545">
        <f t="shared" si="4"/>
        <v>0</v>
      </c>
      <c r="J79" s="411">
        <f>IF($E$6=Einstellungen!$F$7,Kontierung!I44,"")</f>
        <v>0</v>
      </c>
      <c r="K79" s="347">
        <f>IF($E$6=Einstellungen!$F$7,Kontierung!J44,"")</f>
        <v>0</v>
      </c>
      <c r="M79"/>
      <c r="N79"/>
      <c r="O79"/>
      <c r="P79"/>
      <c r="Q79"/>
    </row>
    <row r="80" spans="1:17" ht="36" customHeight="1">
      <c r="A80" s="109"/>
      <c r="B80" s="688" t="s">
        <v>137</v>
      </c>
      <c r="C80" s="688"/>
      <c r="D80" s="688"/>
      <c r="E80" s="688"/>
      <c r="F80" s="689"/>
      <c r="G80" s="248">
        <v>0</v>
      </c>
      <c r="H80" s="110">
        <f t="shared" si="3"/>
        <v>0</v>
      </c>
      <c r="I80" s="545">
        <f t="shared" si="4"/>
        <v>0</v>
      </c>
      <c r="J80" s="411" t="str">
        <f>IF($E$6=Einstellungen!$F$7,Kontierung!I45,"")</f>
        <v>5012, 5032</v>
      </c>
      <c r="K80" s="347" t="str">
        <f>IF($E$6=Einstellungen!$F$7,Kontierung!J45,"")</f>
        <v>Personalaufwand, Beiträge zur gesetzl. SV für tariflich Beschäftigte</v>
      </c>
      <c r="M80"/>
      <c r="N80"/>
      <c r="O80"/>
      <c r="P80"/>
      <c r="Q80"/>
    </row>
    <row r="81" spans="1:17" ht="27" customHeight="1">
      <c r="A81" s="109"/>
      <c r="B81" s="688" t="s">
        <v>410</v>
      </c>
      <c r="C81" s="688"/>
      <c r="D81" s="688"/>
      <c r="E81" s="688"/>
      <c r="F81" s="689"/>
      <c r="G81" s="248">
        <v>0</v>
      </c>
      <c r="H81" s="330">
        <f t="shared" si="3"/>
        <v>0</v>
      </c>
      <c r="I81" s="545">
        <f t="shared" si="4"/>
        <v>0</v>
      </c>
      <c r="J81" s="411"/>
      <c r="K81" s="347"/>
      <c r="M81"/>
      <c r="N81"/>
      <c r="O81"/>
      <c r="P81"/>
      <c r="Q81"/>
    </row>
    <row r="82" spans="1:17" ht="26.25" customHeight="1">
      <c r="A82" s="109"/>
      <c r="B82" s="688" t="s">
        <v>138</v>
      </c>
      <c r="C82" s="688"/>
      <c r="D82" s="688"/>
      <c r="E82" s="688"/>
      <c r="F82" s="689"/>
      <c r="G82" s="248">
        <v>0</v>
      </c>
      <c r="H82" s="110">
        <f t="shared" si="3"/>
        <v>0</v>
      </c>
      <c r="I82" s="545">
        <f t="shared" si="4"/>
        <v>0</v>
      </c>
      <c r="J82" s="411" t="str">
        <f>IF($E$6=Einstellungen!$F$7,Kontierung!I46,"")</f>
        <v>5012, 5032
5019, 5039</v>
      </c>
      <c r="K82" s="347" t="str">
        <f>IF($E$6=Einstellungen!$F$7,Kontierung!J46,"")</f>
        <v>Personalaufwand, Beiträge zur gesetzl. SV für tariflich Beschäftigte
Personalaufwand, Beiträge zur gesetzl. SV für sonstige Beschäftigte</v>
      </c>
      <c r="M82"/>
      <c r="N82"/>
      <c r="O82"/>
      <c r="P82"/>
      <c r="Q82"/>
    </row>
    <row r="83" spans="1:17" ht="36" customHeight="1">
      <c r="A83" s="109"/>
      <c r="B83" s="688" t="s">
        <v>297</v>
      </c>
      <c r="C83" s="688"/>
      <c r="D83" s="688"/>
      <c r="E83" s="688"/>
      <c r="F83" s="689"/>
      <c r="G83" s="248">
        <v>0</v>
      </c>
      <c r="H83" s="330">
        <f t="shared" si="3"/>
        <v>0</v>
      </c>
      <c r="I83" s="545">
        <f t="shared" si="4"/>
        <v>0</v>
      </c>
      <c r="J83" s="411">
        <f>IF($E$6=Einstellungen!$F$7,Kontierung!I47,"")</f>
        <v>0</v>
      </c>
      <c r="K83" s="347">
        <f>IF($E$6=Einstellungen!$F$7,Kontierung!J47,"")</f>
        <v>0</v>
      </c>
      <c r="M83"/>
      <c r="N83"/>
      <c r="O83"/>
      <c r="P83"/>
      <c r="Q83"/>
    </row>
    <row r="84" spans="1:17" ht="24" customHeight="1">
      <c r="A84" s="109"/>
      <c r="B84" s="688" t="s">
        <v>139</v>
      </c>
      <c r="C84" s="688"/>
      <c r="D84" s="688"/>
      <c r="E84" s="688"/>
      <c r="F84" s="689"/>
      <c r="G84" s="248">
        <v>0</v>
      </c>
      <c r="H84" s="110">
        <f t="shared" si="3"/>
        <v>0</v>
      </c>
      <c r="I84" s="545">
        <f t="shared" si="4"/>
        <v>0</v>
      </c>
      <c r="J84" s="411" t="str">
        <f>IF($E$6=Einstellungen!$F$7,Kontierung!I48,"")</f>
        <v>5012, 5032
5019, 5039</v>
      </c>
      <c r="K84" s="347" t="str">
        <f>IF($E$6=Einstellungen!$F$7,Kontierung!J48,"")</f>
        <v>Personalaufwand, Beiträge zur gesetzl. SV für tariflich Beschäftigte
Personalaufwand, Beiträge zur gesetzl. SV für sonstige Beschäftigte</v>
      </c>
      <c r="M84"/>
      <c r="N84"/>
      <c r="O84"/>
      <c r="P84"/>
      <c r="Q84"/>
    </row>
    <row r="85" spans="1:17" ht="15" customHeight="1">
      <c r="A85" s="109"/>
      <c r="B85" s="688" t="s">
        <v>140</v>
      </c>
      <c r="C85" s="688"/>
      <c r="D85" s="688"/>
      <c r="E85" s="688"/>
      <c r="F85" s="689"/>
      <c r="G85" s="248">
        <v>0</v>
      </c>
      <c r="H85" s="110">
        <f t="shared" si="3"/>
        <v>0</v>
      </c>
      <c r="I85" s="545">
        <f t="shared" si="4"/>
        <v>0</v>
      </c>
      <c r="J85" s="411" t="str">
        <f>IF($E$6=Einstellungen!$F$7,Kontierung!I49,"")</f>
        <v>5012, 5032</v>
      </c>
      <c r="K85" s="347" t="str">
        <f>IF($E$6=Einstellungen!$F$7,Kontierung!J49,"")</f>
        <v>Personalaufwand, Beiträge zur gesetzl. SV für tariflich Beschäftigte</v>
      </c>
      <c r="M85"/>
      <c r="N85"/>
      <c r="O85"/>
      <c r="P85"/>
      <c r="Q85"/>
    </row>
    <row r="86" spans="1:17" ht="15" customHeight="1">
      <c r="A86" s="109"/>
      <c r="B86" s="688" t="s">
        <v>141</v>
      </c>
      <c r="C86" s="688"/>
      <c r="D86" s="688"/>
      <c r="E86" s="688"/>
      <c r="F86" s="689"/>
      <c r="G86" s="248">
        <v>0</v>
      </c>
      <c r="H86" s="110">
        <f t="shared" si="3"/>
        <v>0</v>
      </c>
      <c r="I86" s="545">
        <f t="shared" si="4"/>
        <v>0</v>
      </c>
      <c r="J86" s="411" t="str">
        <f>IF($E$6=Einstellungen!$F$7,Kontierung!I50,"")</f>
        <v>5012, 5032</v>
      </c>
      <c r="K86" s="347" t="str">
        <f>IF($E$6=Einstellungen!$F$7,Kontierung!J50,"")</f>
        <v>Personalaufwand, Beiträge zur gesetzl. SV für tariflich Beschäftigte</v>
      </c>
      <c r="M86"/>
      <c r="N86"/>
      <c r="O86"/>
      <c r="P86"/>
      <c r="Q86"/>
    </row>
    <row r="87" spans="1:17" ht="24" customHeight="1" thickBot="1">
      <c r="A87" s="113"/>
      <c r="B87" s="737" t="s">
        <v>142</v>
      </c>
      <c r="C87" s="737"/>
      <c r="D87" s="737"/>
      <c r="E87" s="737"/>
      <c r="F87" s="738"/>
      <c r="G87" s="249">
        <v>0</v>
      </c>
      <c r="H87" s="114">
        <f t="shared" si="3"/>
        <v>0</v>
      </c>
      <c r="I87" s="546">
        <f t="shared" si="4"/>
        <v>0</v>
      </c>
      <c r="J87" s="411" t="str">
        <f>IF($E$6=Einstellungen!$F$7,Kontierung!I51,"")</f>
        <v>5019, 5039</v>
      </c>
      <c r="K87" s="347" t="str">
        <f>IF($E$6=Einstellungen!$F$7,Kontierung!J51,"")</f>
        <v>Personalaufwand, Beiträge zur gesetzl. SV für sonstige Beschäftigte</v>
      </c>
      <c r="M87"/>
      <c r="N87"/>
      <c r="O87"/>
      <c r="P87"/>
      <c r="Q87"/>
    </row>
    <row r="88" spans="1:17" ht="22.5" customHeight="1">
      <c r="A88" s="416" t="s">
        <v>68</v>
      </c>
      <c r="B88" s="419" t="s">
        <v>144</v>
      </c>
      <c r="C88" s="419"/>
      <c r="D88" s="419"/>
      <c r="E88" s="419"/>
      <c r="F88" s="419"/>
      <c r="G88" s="417">
        <f>G89+G90+G91</f>
        <v>0</v>
      </c>
      <c r="H88" s="417">
        <f t="shared" si="3"/>
        <v>0</v>
      </c>
      <c r="I88" s="543">
        <f>IF(OR($D$11=0,$D$10=0),0,ROUND((G88/$D$12),2))</f>
        <v>0</v>
      </c>
      <c r="J88" s="411" t="str">
        <f>IF($E$6=Einstellungen!$F$7,Kontierung!I52,"")</f>
        <v> </v>
      </c>
      <c r="K88" s="347" t="str">
        <f>IF($E$6=Einstellungen!$F$7,Kontierung!J52,"")</f>
        <v> </v>
      </c>
      <c r="M88"/>
      <c r="N88"/>
      <c r="O88"/>
      <c r="P88"/>
      <c r="Q88"/>
    </row>
    <row r="89" spans="1:17" ht="22.5" customHeight="1">
      <c r="A89" s="109"/>
      <c r="B89" s="688" t="s">
        <v>145</v>
      </c>
      <c r="C89" s="688"/>
      <c r="D89" s="688"/>
      <c r="E89" s="688"/>
      <c r="F89" s="689"/>
      <c r="G89" s="248">
        <v>0</v>
      </c>
      <c r="H89" s="110">
        <f t="shared" si="3"/>
        <v>0</v>
      </c>
      <c r="I89" s="544">
        <f>IF(OR($D$11=0,$D$10=0),0,ROUND((G89/$D$11/$D$10),6))</f>
        <v>0</v>
      </c>
      <c r="J89" s="411">
        <f>IF($E$6=Einstellungen!$F$7,Kontierung!I53,"")</f>
        <v>503</v>
      </c>
      <c r="K89" s="347" t="str">
        <f>IF($E$6=Einstellungen!$F$7,Kontierung!J53,"")</f>
        <v> Beiträge zur gesetzlichen Sozialversicherung</v>
      </c>
      <c r="M89"/>
      <c r="N89"/>
      <c r="O89"/>
      <c r="P89"/>
      <c r="Q89"/>
    </row>
    <row r="90" spans="1:17" ht="22.5" customHeight="1">
      <c r="A90" s="109"/>
      <c r="B90" s="688" t="s">
        <v>146</v>
      </c>
      <c r="C90" s="688"/>
      <c r="D90" s="688"/>
      <c r="E90" s="688"/>
      <c r="F90" s="689"/>
      <c r="G90" s="248">
        <v>0</v>
      </c>
      <c r="H90" s="110">
        <f t="shared" si="3"/>
        <v>0</v>
      </c>
      <c r="I90" s="545">
        <f>IF(OR($D$11=0,$D$10=0),0,ROUND((G90/$D$11/$D$10),6))</f>
        <v>0</v>
      </c>
      <c r="J90" s="411">
        <f>IF($E$6=Einstellungen!$F$7,Kontierung!I54,"")</f>
        <v>503</v>
      </c>
      <c r="K90" s="347" t="str">
        <f>IF($E$6=Einstellungen!$F$7,Kontierung!J54,"")</f>
        <v> Beiträge zur gesetzlichen Sozialversicherung</v>
      </c>
      <c r="M90"/>
      <c r="N90"/>
      <c r="O90"/>
      <c r="P90"/>
      <c r="Q90"/>
    </row>
    <row r="91" spans="1:17" ht="22.5" customHeight="1" thickBot="1">
      <c r="A91" s="113"/>
      <c r="B91" s="737" t="s">
        <v>147</v>
      </c>
      <c r="C91" s="737"/>
      <c r="D91" s="737"/>
      <c r="E91" s="737"/>
      <c r="F91" s="738"/>
      <c r="G91" s="249">
        <v>0</v>
      </c>
      <c r="H91" s="114">
        <f t="shared" si="3"/>
        <v>0</v>
      </c>
      <c r="I91" s="546">
        <f>IF(OR($D$11=0,$D$10=0),0,ROUND((G91/$D$11/$D$10),6))</f>
        <v>0</v>
      </c>
      <c r="J91" s="411">
        <f>IF($E$6=Einstellungen!$F$7,Kontierung!I55,"")</f>
        <v>503</v>
      </c>
      <c r="K91" s="347" t="str">
        <f>IF($E$6=Einstellungen!$F$7,Kontierung!J55,"")</f>
        <v> Beiträge zur gesetzlichen Sozialversicherung</v>
      </c>
      <c r="M91"/>
      <c r="N91"/>
      <c r="O91"/>
      <c r="P91"/>
      <c r="Q91"/>
    </row>
    <row r="92" spans="1:17" ht="22.5" customHeight="1">
      <c r="A92" s="416" t="s">
        <v>69</v>
      </c>
      <c r="B92" s="419" t="s">
        <v>148</v>
      </c>
      <c r="C92" s="419"/>
      <c r="D92" s="419"/>
      <c r="E92" s="419"/>
      <c r="F92" s="419"/>
      <c r="G92" s="417">
        <f>SUM(G93:G96)</f>
        <v>0</v>
      </c>
      <c r="H92" s="417">
        <f t="shared" si="3"/>
        <v>0</v>
      </c>
      <c r="I92" s="418">
        <f>IF(OR($D$11=0,$D$10=0),0,ROUND((G92/$D$12),2))</f>
        <v>0</v>
      </c>
      <c r="J92" s="411" t="str">
        <f>IF($E$6=Einstellungen!$F$7,Kontierung!I56,"")</f>
        <v> </v>
      </c>
      <c r="K92" s="347" t="str">
        <f>IF($E$6=Einstellungen!$F$7,Kontierung!J56,"")</f>
        <v> </v>
      </c>
      <c r="M92"/>
      <c r="N92"/>
      <c r="O92"/>
      <c r="P92"/>
      <c r="Q92"/>
    </row>
    <row r="93" spans="1:17" ht="38.25" customHeight="1">
      <c r="A93" s="109"/>
      <c r="B93" s="688" t="s">
        <v>411</v>
      </c>
      <c r="C93" s="688"/>
      <c r="D93" s="688"/>
      <c r="E93" s="688"/>
      <c r="F93" s="689"/>
      <c r="G93" s="248">
        <v>0</v>
      </c>
      <c r="H93" s="110">
        <f t="shared" si="3"/>
        <v>0</v>
      </c>
      <c r="I93" s="544">
        <f>IF(OR($D$11=0,$D$10=0),0,ROUND((G93/$D$11/$D$10),6))</f>
        <v>0</v>
      </c>
      <c r="J93" s="411">
        <f>IF($E$6=Einstellungen!$F$7,Kontierung!I57,"")</f>
        <v>5261</v>
      </c>
      <c r="K93" s="347" t="str">
        <f>IF($E$6=Einstellungen!$F$7,Kontierung!J57,"")</f>
        <v>Besondere Aufwendungen für Beschäftigte</v>
      </c>
      <c r="M93"/>
      <c r="N93"/>
      <c r="O93"/>
      <c r="P93"/>
      <c r="Q93"/>
    </row>
    <row r="94" spans="1:17" ht="37.5" customHeight="1">
      <c r="A94" s="109"/>
      <c r="B94" s="688" t="s">
        <v>412</v>
      </c>
      <c r="C94" s="688"/>
      <c r="D94" s="688"/>
      <c r="E94" s="688"/>
      <c r="F94" s="689"/>
      <c r="G94" s="248">
        <v>0</v>
      </c>
      <c r="H94" s="110">
        <f t="shared" si="3"/>
        <v>0</v>
      </c>
      <c r="I94" s="545">
        <f>IF(OR($D$11=0,$D$10=0),0,ROUND((G94/$D$11/$D$10),6))</f>
        <v>0</v>
      </c>
      <c r="J94" s="411">
        <f>IF($E$6=Einstellungen!$F$7,Kontierung!I58,"")</f>
        <v>5411</v>
      </c>
      <c r="K94" s="347" t="str">
        <f>IF($E$6=Einstellungen!$F$7,Kontierung!J58,"")</f>
        <v>sonstige Personal- und Versorgungsaufwendungen</v>
      </c>
      <c r="M94"/>
      <c r="N94"/>
      <c r="O94"/>
      <c r="P94"/>
      <c r="Q94"/>
    </row>
    <row r="95" spans="1:17" ht="36.75" customHeight="1">
      <c r="A95" s="109"/>
      <c r="B95" s="688" t="s">
        <v>413</v>
      </c>
      <c r="C95" s="688"/>
      <c r="D95" s="688"/>
      <c r="E95" s="688"/>
      <c r="F95" s="689"/>
      <c r="G95" s="248">
        <v>0</v>
      </c>
      <c r="H95" s="110">
        <f aca="true" t="shared" si="5" ref="H95:H100">ROUND(G95/$D$11,2)</f>
        <v>0</v>
      </c>
      <c r="I95" s="545">
        <f>IF(OR($D$11=0,$D$10=0),0,ROUND((G95/$D$11/$D$10),6))</f>
        <v>0</v>
      </c>
      <c r="J95" s="411">
        <f>IF($E$6=Einstellungen!$F$7,Kontierung!I59,"")</f>
        <v>5261</v>
      </c>
      <c r="K95" s="347" t="str">
        <f>IF($E$6=Einstellungen!$F$7,Kontierung!J59,"")</f>
        <v>Besondere Aufwendungen für Beschäftigte = max-Grenze
(tats.Kosten bis 1.800 €/Einrichtung)</v>
      </c>
      <c r="M95"/>
      <c r="N95"/>
      <c r="O95"/>
      <c r="P95"/>
      <c r="Q95"/>
    </row>
    <row r="96" spans="1:17" ht="22.5" customHeight="1" thickBot="1">
      <c r="A96" s="113"/>
      <c r="B96" s="737" t="s">
        <v>152</v>
      </c>
      <c r="C96" s="737"/>
      <c r="D96" s="737"/>
      <c r="E96" s="737"/>
      <c r="F96" s="738"/>
      <c r="G96" s="249">
        <v>0</v>
      </c>
      <c r="H96" s="114">
        <f t="shared" si="5"/>
        <v>0</v>
      </c>
      <c r="I96" s="546">
        <f>IF(OR($D$11=0,$D$10=0),0,ROUND((G96/$D$11/$D$10),6))</f>
        <v>0</v>
      </c>
      <c r="J96" s="411" t="str">
        <f>IF($E$6=Einstellungen!$F$7,Kontierung!I60,"")</f>
        <v> </v>
      </c>
      <c r="K96" s="347" t="str">
        <f>IF($E$6=Einstellungen!$F$7,Kontierung!J60,"")</f>
        <v> </v>
      </c>
      <c r="M96"/>
      <c r="N96"/>
      <c r="O96"/>
      <c r="P96"/>
      <c r="Q96"/>
    </row>
    <row r="97" spans="1:17" ht="22.5" customHeight="1" thickBot="1">
      <c r="A97" s="420" t="s">
        <v>70</v>
      </c>
      <c r="B97" s="739" t="s">
        <v>34</v>
      </c>
      <c r="C97" s="739"/>
      <c r="D97" s="739"/>
      <c r="E97" s="739"/>
      <c r="F97" s="739"/>
      <c r="G97" s="250">
        <v>0</v>
      </c>
      <c r="H97" s="421">
        <f t="shared" si="5"/>
        <v>0</v>
      </c>
      <c r="I97" s="422">
        <f>IF(OR($D$11=0,$D$10=0),0,ROUND((G97/$D$12),2))</f>
        <v>0</v>
      </c>
      <c r="J97" s="411">
        <f>IF($E$6=Einstellungen!$F$7,Kontierung!I61,"")</f>
        <v>501</v>
      </c>
      <c r="K97" s="347" t="str">
        <f>IF($E$6=Einstellungen!$F$7,Kontierung!J61,"")</f>
        <v>Dienstaufwendungen</v>
      </c>
      <c r="M97"/>
      <c r="N97"/>
      <c r="O97"/>
      <c r="P97"/>
      <c r="Q97"/>
    </row>
    <row r="98" spans="1:17" ht="22.5" customHeight="1" thickBot="1">
      <c r="A98" s="420" t="s">
        <v>71</v>
      </c>
      <c r="B98" s="739" t="s">
        <v>153</v>
      </c>
      <c r="C98" s="739"/>
      <c r="D98" s="739"/>
      <c r="E98" s="739"/>
      <c r="F98" s="739"/>
      <c r="G98" s="250">
        <v>0</v>
      </c>
      <c r="H98" s="421">
        <f t="shared" si="5"/>
        <v>0</v>
      </c>
      <c r="I98" s="422">
        <f>IF(OR($D$11=0,$D$10=0),0,ROUND((G98/$D$12),2))</f>
        <v>0</v>
      </c>
      <c r="J98" s="411">
        <f>IF($E$6=Einstellungen!$F$7,Kontierung!I62,"")</f>
        <v>5411</v>
      </c>
      <c r="K98" s="347" t="str">
        <f>IF($E$6=Einstellungen!$F$7,Kontierung!J62,"")</f>
        <v>sonstige Personal- und Versorgungsaufwendungen</v>
      </c>
      <c r="M98"/>
      <c r="N98"/>
      <c r="O98"/>
      <c r="P98"/>
      <c r="Q98"/>
    </row>
    <row r="99" spans="1:17" ht="37.5" customHeight="1">
      <c r="A99" s="416" t="s">
        <v>72</v>
      </c>
      <c r="B99" s="742" t="s">
        <v>414</v>
      </c>
      <c r="C99" s="742"/>
      <c r="D99" s="742"/>
      <c r="E99" s="742"/>
      <c r="F99" s="743"/>
      <c r="G99" s="417">
        <f>G100</f>
        <v>0</v>
      </c>
      <c r="H99" s="417">
        <f t="shared" si="5"/>
        <v>0</v>
      </c>
      <c r="I99" s="423">
        <f>IF(OR($D$11=0,$D$10=0),0,ROUND((G99/$D$12),2))</f>
        <v>0</v>
      </c>
      <c r="J99" s="411" t="str">
        <f>IF($E$6=Einstellungen!$F$7,Kontierung!I63,"")</f>
        <v> </v>
      </c>
      <c r="K99" s="347" t="str">
        <f>IF($E$6=Einstellungen!$F$7,Kontierung!J63,"")</f>
        <v>  </v>
      </c>
      <c r="M99"/>
      <c r="N99"/>
      <c r="O99"/>
      <c r="P99"/>
      <c r="Q99"/>
    </row>
    <row r="100" spans="1:17" ht="53.25" customHeight="1" thickBot="1">
      <c r="A100" s="109"/>
      <c r="B100" s="688" t="s">
        <v>415</v>
      </c>
      <c r="C100" s="688"/>
      <c r="D100" s="688"/>
      <c r="E100" s="688"/>
      <c r="F100" s="689"/>
      <c r="G100" s="248">
        <v>0</v>
      </c>
      <c r="H100" s="110">
        <f t="shared" si="5"/>
        <v>0</v>
      </c>
      <c r="I100" s="544">
        <f>IF(OR($D$11=0,$D$10=0),0,ROUND((G100/$D$11/$D$10),6))</f>
        <v>0</v>
      </c>
      <c r="J100" s="411">
        <f>IF($E$6=Einstellungen!$F$7,Kontierung!I64,"")</f>
        <v>5431</v>
      </c>
      <c r="K100" s="347" t="str">
        <f>IF($E$6=Einstellungen!$F$7,Kontierung!J64,"")</f>
        <v>Geschäftsaufwendungen (geringstwertige Wirtschaftsgüter)
Sofortaufwand</v>
      </c>
      <c r="M100"/>
      <c r="N100"/>
      <c r="O100"/>
      <c r="P100"/>
      <c r="Q100"/>
    </row>
    <row r="101" spans="1:17" ht="33" customHeight="1" thickBot="1">
      <c r="A101" s="198"/>
      <c r="B101" s="760" t="s">
        <v>156</v>
      </c>
      <c r="C101" s="760"/>
      <c r="D101" s="760"/>
      <c r="E101" s="760"/>
      <c r="F101" s="761"/>
      <c r="G101" s="219">
        <f>G73+G76+G88+G92+G97+G98+G99</f>
        <v>0</v>
      </c>
      <c r="H101" s="219">
        <f>ROUND(G101/$D$11,2)</f>
        <v>0</v>
      </c>
      <c r="I101" s="209">
        <f>IF(OR($D$11=0,$D$10=0),0,ROUND((G101/$D$11/$D$10),2))</f>
        <v>0</v>
      </c>
      <c r="J101" s="411"/>
      <c r="K101" s="346"/>
      <c r="M101"/>
      <c r="N101"/>
      <c r="O101"/>
      <c r="P101"/>
      <c r="Q101"/>
    </row>
    <row r="102" spans="1:17" ht="45" customHeight="1" thickBot="1">
      <c r="A102" s="139" t="s">
        <v>44</v>
      </c>
      <c r="B102" s="673" t="s">
        <v>157</v>
      </c>
      <c r="C102" s="673"/>
      <c r="D102" s="673"/>
      <c r="E102" s="673"/>
      <c r="F102" s="673"/>
      <c r="G102" s="673"/>
      <c r="H102" s="673"/>
      <c r="I102" s="674"/>
      <c r="J102" s="411"/>
      <c r="K102" s="346"/>
      <c r="M102"/>
      <c r="N102"/>
      <c r="O102"/>
      <c r="P102"/>
      <c r="Q102"/>
    </row>
    <row r="103" spans="1:17" ht="32.25" customHeight="1">
      <c r="A103" s="424" t="s">
        <v>158</v>
      </c>
      <c r="B103" s="632" t="s">
        <v>159</v>
      </c>
      <c r="C103" s="632"/>
      <c r="D103" s="632"/>
      <c r="E103" s="632"/>
      <c r="F103" s="633"/>
      <c r="G103" s="425">
        <f>G105+G106+G107</f>
        <v>0</v>
      </c>
      <c r="H103" s="425">
        <f>ROUND(G103/$D$11,2)</f>
        <v>0</v>
      </c>
      <c r="I103" s="426">
        <f>IF(OR($D$11=0,$D$10=0),0,ROUND((G103/$D$12),2))</f>
        <v>0</v>
      </c>
      <c r="J103" s="411"/>
      <c r="K103" s="346"/>
      <c r="M103"/>
      <c r="N103"/>
      <c r="O103"/>
      <c r="P103"/>
      <c r="Q103"/>
    </row>
    <row r="104" spans="1:17" ht="18" customHeight="1">
      <c r="A104" s="140"/>
      <c r="B104" s="141"/>
      <c r="C104" s="142"/>
      <c r="D104" s="143"/>
      <c r="E104" s="153" t="s">
        <v>98</v>
      </c>
      <c r="F104" s="153" t="s">
        <v>64</v>
      </c>
      <c r="G104" s="154" t="s">
        <v>65</v>
      </c>
      <c r="H104" s="723"/>
      <c r="I104" s="724"/>
      <c r="J104" s="411"/>
      <c r="K104" s="346"/>
      <c r="M104"/>
      <c r="N104"/>
      <c r="O104"/>
      <c r="P104"/>
      <c r="Q104"/>
    </row>
    <row r="105" spans="1:17" ht="15">
      <c r="A105" s="144"/>
      <c r="B105" s="145" t="s">
        <v>160</v>
      </c>
      <c r="C105" s="146"/>
      <c r="D105" s="147"/>
      <c r="E105" s="148"/>
      <c r="F105" s="148"/>
      <c r="G105" s="248">
        <v>0</v>
      </c>
      <c r="H105" s="330">
        <f aca="true" t="shared" si="6" ref="H105:H133">ROUND(G105/$D$11,2)</f>
        <v>0</v>
      </c>
      <c r="I105" s="545">
        <f>IF(OR($D$11=0,$D$10=0),0,ROUND((G105/$D$11/$D$10),6))</f>
        <v>0</v>
      </c>
      <c r="J105" s="411" t="str">
        <f>IF($E$6=Einstellungen!$F$7,Kontierung!I69,"")</f>
        <v>5012, 5032</v>
      </c>
      <c r="K105" s="347" t="str">
        <f>IF($E$6=Einstellungen!$F$7,Kontierung!J69,"")</f>
        <v>Personalaufwand, Beiträge zur gesetzl. SV für tariflich Beschäftigte</v>
      </c>
      <c r="M105"/>
      <c r="N105"/>
      <c r="O105"/>
      <c r="P105"/>
      <c r="Q105"/>
    </row>
    <row r="106" spans="1:17" ht="15">
      <c r="A106" s="144"/>
      <c r="B106" s="149" t="s">
        <v>161</v>
      </c>
      <c r="C106" s="150"/>
      <c r="D106" s="151"/>
      <c r="E106" s="148"/>
      <c r="F106" s="148"/>
      <c r="G106" s="248">
        <v>0</v>
      </c>
      <c r="H106" s="330">
        <f t="shared" si="6"/>
        <v>0</v>
      </c>
      <c r="I106" s="545">
        <f>IF(OR($D$11=0,$D$10=0),0,ROUND((G106/$D$11/$D$10),6))</f>
        <v>0</v>
      </c>
      <c r="J106" s="411" t="str">
        <f>IF($E$6=Einstellungen!$F$7,Kontierung!I70,"")</f>
        <v>5012, 5032</v>
      </c>
      <c r="K106" s="347" t="str">
        <f>IF($E$6=Einstellungen!$F$7,Kontierung!J70,"")</f>
        <v>Personalaufwand, Beiträge zur gesetzl. SV für tariflich Beschäftigte</v>
      </c>
      <c r="M106"/>
      <c r="N106"/>
      <c r="O106"/>
      <c r="P106"/>
      <c r="Q106"/>
    </row>
    <row r="107" spans="1:17" ht="15.75" thickBot="1">
      <c r="A107" s="200"/>
      <c r="B107" s="201" t="s">
        <v>162</v>
      </c>
      <c r="C107" s="202"/>
      <c r="D107" s="203"/>
      <c r="E107" s="204"/>
      <c r="F107" s="204"/>
      <c r="G107" s="251">
        <v>0</v>
      </c>
      <c r="H107" s="606">
        <f t="shared" si="6"/>
        <v>0</v>
      </c>
      <c r="I107" s="545">
        <f>IF(OR($D$11=0,$D$10=0),0,ROUND((G107/$D$11/$D$10),6))</f>
        <v>0</v>
      </c>
      <c r="J107" s="411" t="str">
        <f>IF($E$6=Einstellungen!$F$7,Kontierung!I71,"")</f>
        <v>5012, 5032</v>
      </c>
      <c r="K107" s="347" t="str">
        <f>IF($E$6=Einstellungen!$F$7,Kontierung!J71,"")</f>
        <v>Personalaufwand, Beiträge zur gesetzl. SV für tariflich Beschäftigte</v>
      </c>
      <c r="M107"/>
      <c r="N107"/>
      <c r="O107"/>
      <c r="P107"/>
      <c r="Q107"/>
    </row>
    <row r="108" spans="1:17" ht="23.25" customHeight="1" thickBot="1">
      <c r="A108" s="427" t="s">
        <v>164</v>
      </c>
      <c r="B108" s="769" t="s">
        <v>418</v>
      </c>
      <c r="C108" s="769"/>
      <c r="D108" s="769"/>
      <c r="E108" s="769"/>
      <c r="F108" s="770"/>
      <c r="G108" s="252">
        <v>0</v>
      </c>
      <c r="H108" s="425">
        <f t="shared" si="6"/>
        <v>0</v>
      </c>
      <c r="I108" s="426">
        <f>IF(OR($D$11=0,$D$10=0),0,ROUND((G108/$D$12),2))</f>
        <v>0</v>
      </c>
      <c r="J108" s="411"/>
      <c r="K108" s="347"/>
      <c r="M108"/>
      <c r="N108"/>
      <c r="O108"/>
      <c r="P108"/>
      <c r="Q108"/>
    </row>
    <row r="109" spans="1:17" ht="23.25" customHeight="1" thickBot="1">
      <c r="A109" s="427" t="s">
        <v>168</v>
      </c>
      <c r="B109" s="769" t="s">
        <v>419</v>
      </c>
      <c r="C109" s="769"/>
      <c r="D109" s="769"/>
      <c r="E109" s="769"/>
      <c r="F109" s="770"/>
      <c r="G109" s="252">
        <v>0</v>
      </c>
      <c r="H109" s="425">
        <f t="shared" si="6"/>
        <v>0</v>
      </c>
      <c r="I109" s="426">
        <f>IF(OR($D$11=0,$D$10=0),0,ROUND((G109/$D$12),2))</f>
        <v>0</v>
      </c>
      <c r="J109" s="411"/>
      <c r="K109" s="347"/>
      <c r="M109"/>
      <c r="N109"/>
      <c r="O109"/>
      <c r="P109"/>
      <c r="Q109"/>
    </row>
    <row r="110" spans="1:17" ht="22.5" customHeight="1">
      <c r="A110" s="427" t="s">
        <v>300</v>
      </c>
      <c r="B110" s="428" t="s">
        <v>163</v>
      </c>
      <c r="C110" s="429"/>
      <c r="D110" s="429"/>
      <c r="E110" s="429"/>
      <c r="F110" s="430"/>
      <c r="G110" s="425">
        <f>G111+G112+G113</f>
        <v>0</v>
      </c>
      <c r="H110" s="425">
        <f t="shared" si="6"/>
        <v>0</v>
      </c>
      <c r="I110" s="426">
        <f>IF(OR($D$11=0,$D$10=0),0,ROUND((G110/$D$12),2))</f>
        <v>0</v>
      </c>
      <c r="J110" s="411" t="str">
        <f>IF($E$6=Einstellungen!$F$7,Kontierung!I72,"")</f>
        <v> </v>
      </c>
      <c r="K110" s="347" t="str">
        <f>IF($E$6=Einstellungen!$F$7,Kontierung!J72,"")</f>
        <v> </v>
      </c>
      <c r="M110"/>
      <c r="N110"/>
      <c r="O110"/>
      <c r="P110"/>
      <c r="Q110"/>
    </row>
    <row r="111" spans="1:17" ht="39" customHeight="1">
      <c r="A111" s="152"/>
      <c r="B111" s="643" t="s">
        <v>420</v>
      </c>
      <c r="C111" s="643"/>
      <c r="D111" s="643"/>
      <c r="E111" s="643"/>
      <c r="F111" s="644"/>
      <c r="G111" s="248">
        <v>0</v>
      </c>
      <c r="H111" s="112">
        <f t="shared" si="6"/>
        <v>0</v>
      </c>
      <c r="I111" s="545">
        <f>IF(OR($D$11=0,$D$10=0),0,ROUND((G111/$D$11/$D$10),6))</f>
        <v>0</v>
      </c>
      <c r="J111" s="411">
        <f>IF($E$6=Einstellungen!$F$7,Kontierung!I73,"")</f>
        <v>5261</v>
      </c>
      <c r="K111" s="347" t="str">
        <f>IF($E$6=Einstellungen!$F$7,Kontierung!J73,"")</f>
        <v>Besondere Aufwendungen für Beschäftigte</v>
      </c>
      <c r="M111"/>
      <c r="N111"/>
      <c r="O111"/>
      <c r="P111"/>
      <c r="Q111"/>
    </row>
    <row r="112" spans="1:17" ht="22.5" customHeight="1">
      <c r="A112" s="152"/>
      <c r="B112" s="101" t="s">
        <v>166</v>
      </c>
      <c r="C112" s="101"/>
      <c r="D112" s="101"/>
      <c r="E112" s="101"/>
      <c r="F112" s="102"/>
      <c r="G112" s="248">
        <v>0</v>
      </c>
      <c r="H112" s="112">
        <f t="shared" si="6"/>
        <v>0</v>
      </c>
      <c r="I112" s="545">
        <f>IF(OR($D$11=0,$D$10=0),0,ROUND((G112/$D$11/$D$10),6))</f>
        <v>0</v>
      </c>
      <c r="J112" s="411">
        <f>IF($E$6=Einstellungen!$F$7,Kontierung!I74,"")</f>
        <v>5411</v>
      </c>
      <c r="K112" s="347" t="str">
        <f>IF($E$6=Einstellungen!$F$7,Kontierung!J74,"")</f>
        <v>sonstige Personal- und Versorgungsaufwendungen</v>
      </c>
      <c r="M112"/>
      <c r="N112"/>
      <c r="O112"/>
      <c r="P112"/>
      <c r="Q112"/>
    </row>
    <row r="113" spans="1:14" ht="26.25" customHeight="1" thickBot="1">
      <c r="A113" s="205"/>
      <c r="B113" s="206" t="s">
        <v>167</v>
      </c>
      <c r="C113" s="206"/>
      <c r="D113" s="206"/>
      <c r="E113" s="206"/>
      <c r="F113" s="207"/>
      <c r="G113" s="251">
        <v>0</v>
      </c>
      <c r="H113" s="605">
        <f t="shared" si="6"/>
        <v>0</v>
      </c>
      <c r="I113" s="545">
        <f>IF(OR($D$11=0,$D$10=0),0,ROUND((G113/$D$11/$D$10),6))</f>
        <v>0</v>
      </c>
      <c r="J113" s="411">
        <f>IF($E$6=Einstellungen!$F$7,Kontierung!I75,"")</f>
        <v>5411</v>
      </c>
      <c r="K113" s="347" t="str">
        <f>IF($E$6=Einstellungen!$F$7,Kontierung!J75,"")</f>
        <v>sonstige Personal- und Versorgungsaufwendungen</v>
      </c>
      <c r="M113" s="41"/>
      <c r="N113" s="41"/>
    </row>
    <row r="114" spans="1:11" ht="22.5" customHeight="1" thickBot="1">
      <c r="A114" s="431" t="s">
        <v>170</v>
      </c>
      <c r="B114" s="432" t="s">
        <v>34</v>
      </c>
      <c r="C114" s="433"/>
      <c r="D114" s="433"/>
      <c r="E114" s="433"/>
      <c r="F114" s="434"/>
      <c r="G114" s="252">
        <v>0</v>
      </c>
      <c r="H114" s="436">
        <f t="shared" si="6"/>
        <v>0</v>
      </c>
      <c r="I114" s="437">
        <f>IF(OR($D$11=0,$D$10=0),0,ROUND((G114/$D$12),2))</f>
        <v>0</v>
      </c>
      <c r="J114" s="411">
        <f>IF($E$6=Einstellungen!$F$7,Kontierung!I76,"")</f>
        <v>501</v>
      </c>
      <c r="K114" s="347" t="str">
        <f>IF($E$6=Einstellungen!$F$7,Kontierung!J76,"")</f>
        <v>Dienstaufwendungen</v>
      </c>
    </row>
    <row r="115" spans="1:11" ht="39" customHeight="1" thickBot="1">
      <c r="A115" s="435" t="s">
        <v>171</v>
      </c>
      <c r="B115" s="628" t="s">
        <v>437</v>
      </c>
      <c r="C115" s="628"/>
      <c r="D115" s="628"/>
      <c r="E115" s="628"/>
      <c r="F115" s="629"/>
      <c r="G115" s="252">
        <v>0</v>
      </c>
      <c r="H115" s="436">
        <f t="shared" si="6"/>
        <v>0</v>
      </c>
      <c r="I115" s="437">
        <f>IF(OR($D$11=0,$D$10=0),0,ROUND((G115/$D$12),2))</f>
        <v>0</v>
      </c>
      <c r="J115" s="411">
        <f>IF($E$6=Einstellungen!$F$7,Kontierung!I77,"")</f>
        <v>5241</v>
      </c>
      <c r="K115" s="347" t="str">
        <f>IF($E$6=Einstellungen!$F$7,Kontierung!J77,"")</f>
        <v>Bewirtschaftung der Grundstücke und baul. Anlagen</v>
      </c>
    </row>
    <row r="116" spans="1:11" ht="22.5" customHeight="1">
      <c r="A116" s="427" t="s">
        <v>179</v>
      </c>
      <c r="B116" s="630" t="s">
        <v>172</v>
      </c>
      <c r="C116" s="630"/>
      <c r="D116" s="630"/>
      <c r="E116" s="630"/>
      <c r="F116" s="631"/>
      <c r="G116" s="425">
        <f>SUM(G117:G122)</f>
        <v>0</v>
      </c>
      <c r="H116" s="425">
        <f t="shared" si="6"/>
        <v>0</v>
      </c>
      <c r="I116" s="426">
        <f>IF(OR($D$11=0,$D$10=0),0,ROUND((G116/$D$12),2))</f>
        <v>0</v>
      </c>
      <c r="J116" s="411" t="str">
        <f>IF($E$6=Einstellungen!$F$7,Kontierung!I78,"")</f>
        <v> </v>
      </c>
      <c r="K116" s="347" t="str">
        <f>IF($E$6=Einstellungen!$F$7,Kontierung!J78,"")</f>
        <v> </v>
      </c>
    </row>
    <row r="117" spans="1:11" ht="22.5" customHeight="1">
      <c r="A117" s="156"/>
      <c r="B117" s="157" t="s">
        <v>173</v>
      </c>
      <c r="C117" s="150"/>
      <c r="D117" s="101"/>
      <c r="E117" s="101"/>
      <c r="F117" s="102"/>
      <c r="G117" s="248">
        <v>0</v>
      </c>
      <c r="H117" s="603">
        <f t="shared" si="6"/>
        <v>0</v>
      </c>
      <c r="I117" s="544">
        <f aca="true" t="shared" si="7" ref="I117:I122">IF(OR($D$11=0,$D$10=0),0,ROUND((G117/$D$11/$D$10),6))</f>
        <v>0</v>
      </c>
      <c r="J117" s="411">
        <f>IF($E$6=Einstellungen!$F$7,Kontierung!I79,"")</f>
        <v>5241</v>
      </c>
      <c r="K117" s="347" t="str">
        <f>IF($E$6=Einstellungen!$F$7,Kontierung!J79,"")</f>
        <v>Bewirtschaftung der Grundstücke und baul. Anlagen</v>
      </c>
    </row>
    <row r="118" spans="1:11" ht="22.5" customHeight="1">
      <c r="A118" s="156"/>
      <c r="B118" s="157" t="s">
        <v>174</v>
      </c>
      <c r="C118" s="150"/>
      <c r="D118" s="101"/>
      <c r="E118" s="101"/>
      <c r="F118" s="102"/>
      <c r="G118" s="248">
        <v>0</v>
      </c>
      <c r="H118" s="603">
        <f t="shared" si="6"/>
        <v>0</v>
      </c>
      <c r="I118" s="545">
        <f t="shared" si="7"/>
        <v>0</v>
      </c>
      <c r="J118" s="411">
        <f>IF($E$6=Einstellungen!$F$7,Kontierung!I80,"")</f>
        <v>5241</v>
      </c>
      <c r="K118" s="347" t="str">
        <f>IF($E$6=Einstellungen!$F$7,Kontierung!J80,"")</f>
        <v>Bewirtschaftung der Grundstücke und baul. Anlagen</v>
      </c>
    </row>
    <row r="119" spans="1:11" ht="22.5" customHeight="1">
      <c r="A119" s="156"/>
      <c r="B119" s="157" t="s">
        <v>176</v>
      </c>
      <c r="C119" s="150"/>
      <c r="D119" s="101"/>
      <c r="E119" s="101"/>
      <c r="F119" s="102"/>
      <c r="G119" s="248">
        <v>0</v>
      </c>
      <c r="H119" s="603">
        <f t="shared" si="6"/>
        <v>0</v>
      </c>
      <c r="I119" s="545">
        <f t="shared" si="7"/>
        <v>0</v>
      </c>
      <c r="J119" s="411">
        <f>IF($E$6=Einstellungen!$F$7,Kontierung!I81,"")</f>
        <v>5241</v>
      </c>
      <c r="K119" s="347" t="str">
        <f>IF($E$6=Einstellungen!$F$7,Kontierung!J81,"")</f>
        <v>Bewirtschaftung der Grundstücke und baul. Anlagen</v>
      </c>
    </row>
    <row r="120" spans="1:11" ht="26.25" customHeight="1">
      <c r="A120" s="156"/>
      <c r="B120" s="157" t="s">
        <v>178</v>
      </c>
      <c r="C120" s="150"/>
      <c r="D120" s="101"/>
      <c r="E120" s="101"/>
      <c r="F120" s="102"/>
      <c r="G120" s="248">
        <v>0</v>
      </c>
      <c r="H120" s="603">
        <f t="shared" si="6"/>
        <v>0</v>
      </c>
      <c r="I120" s="545">
        <f t="shared" si="7"/>
        <v>0</v>
      </c>
      <c r="J120" s="411">
        <f>IF($E$6=Einstellungen!$F$7,Kontierung!I82,"")</f>
        <v>5241</v>
      </c>
      <c r="K120" s="347" t="str">
        <f>IF($E$6=Einstellungen!$F$7,Kontierung!J82,"")</f>
        <v>Bewirtschaftung der Grundstücke und baul. Anlagen</v>
      </c>
    </row>
    <row r="121" spans="1:11" ht="22.5" customHeight="1">
      <c r="A121" s="156"/>
      <c r="B121" s="157" t="s">
        <v>177</v>
      </c>
      <c r="C121" s="150"/>
      <c r="D121" s="101"/>
      <c r="E121" s="101"/>
      <c r="F121" s="102"/>
      <c r="G121" s="248">
        <v>0</v>
      </c>
      <c r="H121" s="603">
        <f t="shared" si="6"/>
        <v>0</v>
      </c>
      <c r="I121" s="545">
        <f t="shared" si="7"/>
        <v>0</v>
      </c>
      <c r="J121" s="411">
        <f>IF($E$6=Einstellungen!$F$7,Kontierung!I83,"")</f>
        <v>5241</v>
      </c>
      <c r="K121" s="347" t="str">
        <f>IF($E$6=Einstellungen!$F$7,Kontierung!J83,"")</f>
        <v>Bewirtschaftung der Grundstücke und baul. Anlagen</v>
      </c>
    </row>
    <row r="122" spans="1:11" ht="22.5" customHeight="1" thickBot="1">
      <c r="A122" s="212"/>
      <c r="B122" s="213" t="s">
        <v>175</v>
      </c>
      <c r="C122" s="214"/>
      <c r="D122" s="206"/>
      <c r="E122" s="206"/>
      <c r="F122" s="207"/>
      <c r="G122" s="251">
        <v>0</v>
      </c>
      <c r="H122" s="604">
        <f t="shared" si="6"/>
        <v>0</v>
      </c>
      <c r="I122" s="546">
        <f t="shared" si="7"/>
        <v>0</v>
      </c>
      <c r="J122" s="411">
        <f>IF($E$6=Einstellungen!$F$7,Kontierung!I84,"")</f>
        <v>5241</v>
      </c>
      <c r="K122" s="347" t="str">
        <f>IF($E$6=Einstellungen!$F$7,Kontierung!J84,"")</f>
        <v>Bewirtschaftung der Grundstücke und baul. Anlagen</v>
      </c>
    </row>
    <row r="123" spans="1:11" ht="24" customHeight="1">
      <c r="A123" s="438" t="s">
        <v>181</v>
      </c>
      <c r="B123" s="632" t="s">
        <v>182</v>
      </c>
      <c r="C123" s="632"/>
      <c r="D123" s="632"/>
      <c r="E123" s="632"/>
      <c r="F123" s="633"/>
      <c r="G123" s="425">
        <f>SUM(G124:G128)</f>
        <v>0</v>
      </c>
      <c r="H123" s="425">
        <f t="shared" si="6"/>
        <v>0</v>
      </c>
      <c r="I123" s="426">
        <f>IF(OR($D$11=0,$D$10=0),0,ROUND((G123/$D$12),2))</f>
        <v>0</v>
      </c>
      <c r="J123" s="411" t="str">
        <f>IF($E$6=Einstellungen!$F$7,Kontierung!I86,"")</f>
        <v> </v>
      </c>
      <c r="K123" s="347" t="str">
        <f>IF($E$6=Einstellungen!$F$7,Kontierung!J86,"")</f>
        <v> </v>
      </c>
    </row>
    <row r="124" spans="1:11" ht="22.5" customHeight="1">
      <c r="A124" s="156"/>
      <c r="B124" s="157" t="s">
        <v>183</v>
      </c>
      <c r="C124" s="150"/>
      <c r="D124" s="101"/>
      <c r="E124" s="101"/>
      <c r="F124" s="102"/>
      <c r="G124" s="248">
        <v>0</v>
      </c>
      <c r="H124" s="603">
        <f t="shared" si="6"/>
        <v>0</v>
      </c>
      <c r="I124" s="545">
        <f>IF(OR($D$11=0,$D$10=0),0,ROUND((G124/$D$11/$D$10),6))</f>
        <v>0</v>
      </c>
      <c r="J124" s="411">
        <f>IF($E$6=Einstellungen!$F$7,Kontierung!I87,"")</f>
        <v>5231</v>
      </c>
      <c r="K124" s="347" t="str">
        <f>IF($E$6=Einstellungen!$F$7,Kontierung!J87,"")</f>
        <v>Mieten und Pachten</v>
      </c>
    </row>
    <row r="125" spans="1:11" ht="54" customHeight="1">
      <c r="A125" s="156"/>
      <c r="B125" s="622" t="s">
        <v>422</v>
      </c>
      <c r="C125" s="623"/>
      <c r="D125" s="623"/>
      <c r="E125" s="623"/>
      <c r="F125" s="624"/>
      <c r="G125" s="248">
        <v>0</v>
      </c>
      <c r="H125" s="603">
        <f t="shared" si="6"/>
        <v>0</v>
      </c>
      <c r="I125" s="545">
        <f>IF(OR($D$11=0,$D$10=0),0,ROUND((G125/$D$11/$D$10),6))</f>
        <v>0</v>
      </c>
      <c r="J125" s="411">
        <f>IF($E$6=Einstellungen!$F$7,Kontierung!I88,"")</f>
        <v>0</v>
      </c>
      <c r="K125" s="347">
        <f>IF($E$6=Einstellungen!$F$7,Kontierung!J88,"")</f>
        <v>0</v>
      </c>
    </row>
    <row r="126" spans="1:11" ht="42" customHeight="1">
      <c r="A126" s="156"/>
      <c r="B126" s="622" t="s">
        <v>421</v>
      </c>
      <c r="C126" s="623"/>
      <c r="D126" s="623"/>
      <c r="E126" s="623"/>
      <c r="F126" s="624"/>
      <c r="G126" s="248">
        <v>0</v>
      </c>
      <c r="H126" s="603">
        <f t="shared" si="6"/>
        <v>0</v>
      </c>
      <c r="I126" s="545">
        <f>IF(OR($D$11=0,$D$10=0),0,ROUND((G126/$D$11/$D$10),6))</f>
        <v>0</v>
      </c>
      <c r="J126" s="411"/>
      <c r="K126" s="347"/>
    </row>
    <row r="127" spans="1:11" ht="26.25" customHeight="1">
      <c r="A127" s="156"/>
      <c r="B127" s="622" t="s">
        <v>184</v>
      </c>
      <c r="C127" s="623"/>
      <c r="D127" s="623"/>
      <c r="E127" s="623"/>
      <c r="F127" s="624"/>
      <c r="G127" s="248">
        <v>0</v>
      </c>
      <c r="H127" s="603">
        <f t="shared" si="6"/>
        <v>0</v>
      </c>
      <c r="I127" s="545">
        <f>IF(OR($D$11=0,$D$10=0),0,ROUND((G127/$D$11/$D$10),6))</f>
        <v>0</v>
      </c>
      <c r="J127" s="411"/>
      <c r="K127" s="347"/>
    </row>
    <row r="128" spans="1:11" ht="22.5" customHeight="1" thickBot="1">
      <c r="A128" s="212"/>
      <c r="B128" s="625" t="s">
        <v>423</v>
      </c>
      <c r="C128" s="625"/>
      <c r="D128" s="625"/>
      <c r="E128" s="625"/>
      <c r="F128" s="626"/>
      <c r="G128" s="251">
        <v>0</v>
      </c>
      <c r="H128" s="604">
        <f t="shared" si="6"/>
        <v>0</v>
      </c>
      <c r="I128" s="545">
        <f>IF(OR($D$11=0,$D$10=0),0,ROUND((G128/$D$11/$D$10),6))</f>
        <v>0</v>
      </c>
      <c r="J128" s="411">
        <f>IF($E$6=Einstellungen!$F$7,Kontierung!I89,"")</f>
        <v>5231</v>
      </c>
      <c r="K128" s="347" t="str">
        <f>IF($E$6=Einstellungen!$F$7,Kontierung!J89,"")</f>
        <v>Mieten und Pachten</v>
      </c>
    </row>
    <row r="129" spans="1:11" ht="36.75" customHeight="1">
      <c r="A129" s="424" t="s">
        <v>185</v>
      </c>
      <c r="B129" s="675" t="s">
        <v>186</v>
      </c>
      <c r="C129" s="675"/>
      <c r="D129" s="675"/>
      <c r="E129" s="675"/>
      <c r="F129" s="676"/>
      <c r="G129" s="425">
        <f>SUM(G130:G133)</f>
        <v>0</v>
      </c>
      <c r="H129" s="425">
        <f t="shared" si="6"/>
        <v>0</v>
      </c>
      <c r="I129" s="426">
        <f>IF(OR($D$11=0,$D$10=0),0,ROUND((G129/$D$12),2))</f>
        <v>0</v>
      </c>
      <c r="J129" s="411" t="str">
        <f>IF($E$6=Einstellungen!$F$7,Kontierung!I90,"")</f>
        <v> </v>
      </c>
      <c r="K129" s="347" t="str">
        <f>IF($E$6=Einstellungen!$F$7,Kontierung!J90,"")</f>
        <v> </v>
      </c>
    </row>
    <row r="130" spans="1:11" ht="38.25" customHeight="1">
      <c r="A130" s="156"/>
      <c r="B130" s="677" t="s">
        <v>438</v>
      </c>
      <c r="C130" s="678"/>
      <c r="D130" s="678"/>
      <c r="E130" s="678"/>
      <c r="F130" s="679"/>
      <c r="G130" s="248">
        <v>0</v>
      </c>
      <c r="H130" s="603">
        <f t="shared" si="6"/>
        <v>0</v>
      </c>
      <c r="I130" s="545">
        <f>IF(OR($D$11=0,$D$10=0),0,ROUND((G130/$D$11/$D$10),6))</f>
        <v>0</v>
      </c>
      <c r="J130" s="411">
        <f>IF($E$6=Einstellungen!$F$7,Kontierung!I91,"")</f>
        <v>5211</v>
      </c>
      <c r="K130" s="347" t="str">
        <f>IF($E$6=Einstellungen!$F$7,Kontierung!J91,"")</f>
        <v>Unterhaltung der Grundstücke und baul. Anlagen</v>
      </c>
    </row>
    <row r="131" spans="1:11" ht="24" customHeight="1">
      <c r="A131" s="156"/>
      <c r="B131" s="622" t="s">
        <v>424</v>
      </c>
      <c r="C131" s="622"/>
      <c r="D131" s="622"/>
      <c r="E131" s="622"/>
      <c r="F131" s="627"/>
      <c r="G131" s="248">
        <v>0</v>
      </c>
      <c r="H131" s="603">
        <f t="shared" si="6"/>
        <v>0</v>
      </c>
      <c r="I131" s="545">
        <f>IF(OR($D$11=0,$D$10=0),0,ROUND((G131/$D$11/$D$10),6))</f>
        <v>0</v>
      </c>
      <c r="J131" s="411"/>
      <c r="K131" s="347"/>
    </row>
    <row r="132" spans="1:11" ht="22.5" customHeight="1">
      <c r="A132" s="156"/>
      <c r="B132" s="157" t="s">
        <v>188</v>
      </c>
      <c r="C132" s="150"/>
      <c r="D132" s="101"/>
      <c r="E132" s="101"/>
      <c r="F132" s="102"/>
      <c r="G132" s="248">
        <v>0</v>
      </c>
      <c r="H132" s="603">
        <f t="shared" si="6"/>
        <v>0</v>
      </c>
      <c r="I132" s="545">
        <f>IF(OR($D$11=0,$D$10=0),0,ROUND((G132/$D$11/$D$10),6))</f>
        <v>0</v>
      </c>
      <c r="J132" s="411">
        <f>IF($E$6=Einstellungen!$F$7,Kontierung!I92,"")</f>
        <v>5211</v>
      </c>
      <c r="K132" s="347" t="str">
        <f>IF($E$6=Einstellungen!$F$7,Kontierung!J92,"")</f>
        <v>Unterhaltung der Grundstücke und baul. Anlagen</v>
      </c>
    </row>
    <row r="133" spans="1:11" ht="22.5" customHeight="1" thickBot="1">
      <c r="A133" s="212"/>
      <c r="B133" s="213" t="s">
        <v>189</v>
      </c>
      <c r="C133" s="214"/>
      <c r="D133" s="206"/>
      <c r="E133" s="206"/>
      <c r="F133" s="207"/>
      <c r="G133" s="251">
        <v>0</v>
      </c>
      <c r="H133" s="604">
        <f t="shared" si="6"/>
        <v>0</v>
      </c>
      <c r="I133" s="545">
        <f>IF(OR($D$11=0,$D$10=0),0,ROUND((G133/$D$11/$D$10),6))</f>
        <v>0</v>
      </c>
      <c r="J133" s="411">
        <f>IF($E$6=Einstellungen!$F$7,Kontierung!I93,"")</f>
        <v>5211</v>
      </c>
      <c r="K133" s="347" t="str">
        <f>IF($E$6=Einstellungen!$F$7,Kontierung!J93,"")</f>
        <v>Unterhaltung der Grundstücke und baul. Anlagen</v>
      </c>
    </row>
    <row r="134" spans="1:11" ht="22.5" customHeight="1">
      <c r="A134" s="427" t="s">
        <v>190</v>
      </c>
      <c r="B134" s="439" t="s">
        <v>191</v>
      </c>
      <c r="C134" s="440"/>
      <c r="D134" s="440"/>
      <c r="E134" s="440"/>
      <c r="F134" s="441"/>
      <c r="G134" s="425">
        <f>G135+G136</f>
        <v>0</v>
      </c>
      <c r="H134" s="425">
        <f aca="true" t="shared" si="8" ref="H134:H147">ROUND(G134/$D$11,2)</f>
        <v>0</v>
      </c>
      <c r="I134" s="426">
        <f>IF(OR($D$11=0,$D$10=0),0,ROUND((G134/$D$12),2))</f>
        <v>0</v>
      </c>
      <c r="J134" s="411" t="str">
        <f>IF($E$6=Einstellungen!$F$7,Kontierung!I94,"")</f>
        <v> </v>
      </c>
      <c r="K134" s="347" t="str">
        <f>IF($E$6=Einstellungen!$F$7,Kontierung!J94,"")</f>
        <v> </v>
      </c>
    </row>
    <row r="135" spans="1:11" ht="22.5" customHeight="1">
      <c r="A135" s="156"/>
      <c r="B135" s="158" t="s">
        <v>192</v>
      </c>
      <c r="C135" s="146"/>
      <c r="D135" s="159"/>
      <c r="E135" s="159"/>
      <c r="F135" s="160"/>
      <c r="G135" s="248">
        <v>0</v>
      </c>
      <c r="H135" s="603">
        <f t="shared" si="8"/>
        <v>0</v>
      </c>
      <c r="I135" s="544">
        <f>IF(OR($D$11=0,$D$10=0),0,ROUND((G135/$D$11/$D$10),2))</f>
        <v>0</v>
      </c>
      <c r="J135" s="411">
        <f>IF($E$6=Einstellungen!$F$7,Kontierung!I95,"")</f>
        <v>5241</v>
      </c>
      <c r="K135" s="347" t="str">
        <f>IF($E$6=Einstellungen!$F$7,Kontierung!J95,"")</f>
        <v>Bewirtschaftung der Grundstücke und baul. Anlagen</v>
      </c>
    </row>
    <row r="136" spans="1:11" ht="22.5" customHeight="1" thickBot="1">
      <c r="A136" s="212"/>
      <c r="B136" s="213" t="s">
        <v>193</v>
      </c>
      <c r="C136" s="214"/>
      <c r="D136" s="206"/>
      <c r="E136" s="206"/>
      <c r="F136" s="207"/>
      <c r="G136" s="251">
        <v>0</v>
      </c>
      <c r="H136" s="604">
        <f t="shared" si="8"/>
        <v>0</v>
      </c>
      <c r="I136" s="546">
        <f>IF(OR($D$11=0,$D$10=0),0,ROUND((G136/$D$11/$D$10),6))</f>
        <v>0</v>
      </c>
      <c r="J136" s="411">
        <f>IF($E$6=Einstellungen!$F$7,Kontierung!I96,"")</f>
        <v>5241</v>
      </c>
      <c r="K136" s="347" t="str">
        <f>IF($E$6=Einstellungen!$F$7,Kontierung!J96,"")</f>
        <v>Bewirtschaftung der Grundstücke und baul. Anlagen</v>
      </c>
    </row>
    <row r="137" spans="1:11" ht="23.25" customHeight="1" thickBot="1">
      <c r="A137" s="435" t="s">
        <v>194</v>
      </c>
      <c r="B137" s="628" t="s">
        <v>195</v>
      </c>
      <c r="C137" s="628"/>
      <c r="D137" s="628"/>
      <c r="E137" s="628"/>
      <c r="F137" s="629"/>
      <c r="G137" s="436">
        <f>SUM(G138:G142)</f>
        <v>0</v>
      </c>
      <c r="H137" s="436">
        <f t="shared" si="8"/>
        <v>0</v>
      </c>
      <c r="I137" s="547">
        <f>IF(OR($D$11=0,$D$10=0),0,ROUND((G137/$D$12),2))</f>
        <v>0</v>
      </c>
      <c r="J137" s="411" t="str">
        <f>IF($E$6=Einstellungen!$F$7,Kontierung!I97,"")</f>
        <v> </v>
      </c>
      <c r="K137" s="347" t="str">
        <f>IF($E$6=Einstellungen!$F$7,Kontierung!J97,"")</f>
        <v> </v>
      </c>
    </row>
    <row r="138" spans="1:11" ht="22.5" customHeight="1">
      <c r="A138" s="156"/>
      <c r="B138" s="268" t="s">
        <v>347</v>
      </c>
      <c r="C138" s="269"/>
      <c r="D138" s="270"/>
      <c r="E138" s="270"/>
      <c r="F138" s="271"/>
      <c r="G138" s="272">
        <v>0</v>
      </c>
      <c r="H138" s="607">
        <f t="shared" si="8"/>
        <v>0</v>
      </c>
      <c r="I138" s="548">
        <f>IF(OR($D$11=0,$D$10=0),0,ROUND((G138/$D$11/$D$10),6))</f>
        <v>0</v>
      </c>
      <c r="J138" s="411">
        <f>IF($E$6=Einstellungen!$F$7,Kontierung!I98,"")</f>
        <v>5241</v>
      </c>
      <c r="K138" s="347" t="str">
        <f>IF($E$6=Einstellungen!$F$7,Kontierung!J98,"")</f>
        <v>Bewirtschaftung der Grundstücke und baul. Anlagen</v>
      </c>
    </row>
    <row r="139" spans="1:11" ht="22.5" customHeight="1">
      <c r="A139" s="156"/>
      <c r="B139" s="752" t="s">
        <v>348</v>
      </c>
      <c r="C139" s="158" t="s">
        <v>260</v>
      </c>
      <c r="D139" s="159"/>
      <c r="E139" s="159"/>
      <c r="F139" s="160"/>
      <c r="G139" s="267">
        <v>0</v>
      </c>
      <c r="H139" s="603">
        <f>ROUND(G139/$D$11,2)</f>
        <v>0</v>
      </c>
      <c r="I139" s="545">
        <f>IF(OR($D$11=0,$D$10=0),0,ROUND((G139/$D$11/$D$10),6))</f>
        <v>0</v>
      </c>
      <c r="J139" s="411">
        <f>IF($E$6=Einstellungen!$F$7,Kontierung!I99,"")</f>
        <v>5241</v>
      </c>
      <c r="K139" s="347" t="str">
        <f>IF($E$6=Einstellungen!$F$7,Kontierung!J99,"")</f>
        <v>Bewirtschaftung der Grundstücke und baul. Anlagen</v>
      </c>
    </row>
    <row r="140" spans="1:11" ht="22.5" customHeight="1">
      <c r="A140" s="156"/>
      <c r="B140" s="753"/>
      <c r="C140" s="158" t="s">
        <v>261</v>
      </c>
      <c r="D140" s="101"/>
      <c r="E140" s="101"/>
      <c r="F140" s="102"/>
      <c r="G140" s="248">
        <v>0</v>
      </c>
      <c r="H140" s="603">
        <f>ROUND(G140/$D$11,2)</f>
        <v>0</v>
      </c>
      <c r="I140" s="545">
        <f>IF(OR($D$11=0,$D$10=0),0,ROUND((G140/$D$11/$D$10),6))</f>
        <v>0</v>
      </c>
      <c r="J140" s="411">
        <f>IF($E$6=Einstellungen!$F$7,Kontierung!I100,"")</f>
        <v>5241</v>
      </c>
      <c r="K140" s="347" t="str">
        <f>IF($E$6=Einstellungen!$F$7,Kontierung!J100,"")</f>
        <v>Bewirtschaftung der Grundstücke und baul. Anlagen</v>
      </c>
    </row>
    <row r="141" spans="1:11" ht="22.5" customHeight="1">
      <c r="A141" s="156"/>
      <c r="B141" s="753"/>
      <c r="C141" s="158" t="s">
        <v>262</v>
      </c>
      <c r="D141" s="101"/>
      <c r="E141" s="101"/>
      <c r="F141" s="102"/>
      <c r="G141" s="248">
        <v>0</v>
      </c>
      <c r="H141" s="603">
        <f>ROUND(G141/$D$11,2)</f>
        <v>0</v>
      </c>
      <c r="I141" s="545">
        <f>IF(OR($D$11=0,$D$10=0),0,ROUND((G141/$D$11/$D$10),6))</f>
        <v>0</v>
      </c>
      <c r="J141" s="411">
        <f>IF($E$6=Einstellungen!$F$7,Kontierung!I101,"")</f>
        <v>5241</v>
      </c>
      <c r="K141" s="347" t="str">
        <f>IF($E$6=Einstellungen!$F$7,Kontierung!J101,"")</f>
        <v>Bewirtschaftung der Grundstücke und baul. Anlagen</v>
      </c>
    </row>
    <row r="142" spans="1:11" ht="22.5" customHeight="1" thickBot="1">
      <c r="A142" s="212"/>
      <c r="B142" s="754"/>
      <c r="C142" s="158" t="s">
        <v>263</v>
      </c>
      <c r="D142" s="206"/>
      <c r="E142" s="206"/>
      <c r="F142" s="207"/>
      <c r="G142" s="251">
        <v>0</v>
      </c>
      <c r="H142" s="604">
        <f>ROUND(G142/$D$11,2)</f>
        <v>0</v>
      </c>
      <c r="I142" s="549">
        <f>IF(OR($D$11=0,$D$10=0),0,ROUND((G142/$D$11/$D$10),6))</f>
        <v>0</v>
      </c>
      <c r="J142" s="411">
        <f>IF($E$6=Einstellungen!$F$7,Kontierung!I102,"")</f>
        <v>5241</v>
      </c>
      <c r="K142" s="347" t="str">
        <f>IF($E$6=Einstellungen!$F$7,Kontierung!J102,"")</f>
        <v>Bewirtschaftung der Grundstücke und baul. Anlagen</v>
      </c>
    </row>
    <row r="143" spans="1:11" ht="22.5" customHeight="1">
      <c r="A143" s="427" t="s">
        <v>196</v>
      </c>
      <c r="B143" s="630" t="s">
        <v>197</v>
      </c>
      <c r="C143" s="630"/>
      <c r="D143" s="630"/>
      <c r="E143" s="630"/>
      <c r="F143" s="631"/>
      <c r="G143" s="425">
        <f>SUM(G144:G147)</f>
        <v>0</v>
      </c>
      <c r="H143" s="425">
        <f t="shared" si="8"/>
        <v>0</v>
      </c>
      <c r="I143" s="426">
        <f>IF(OR($D$11=0,$D$10=0),0,ROUND((G143/$D$12),2))</f>
        <v>0</v>
      </c>
      <c r="J143" s="411" t="str">
        <f>IF($E$6=Einstellungen!$F$7,Kontierung!I103,"")</f>
        <v> </v>
      </c>
      <c r="K143" s="347" t="str">
        <f>IF($E$6=Einstellungen!$F$7,Kontierung!J103,"")</f>
        <v> </v>
      </c>
    </row>
    <row r="144" spans="1:11" ht="22.5" customHeight="1">
      <c r="A144" s="156"/>
      <c r="B144" s="157" t="s">
        <v>199</v>
      </c>
      <c r="C144" s="150"/>
      <c r="D144" s="101"/>
      <c r="E144" s="101"/>
      <c r="F144" s="102"/>
      <c r="G144" s="248">
        <v>0</v>
      </c>
      <c r="H144" s="603">
        <f t="shared" si="8"/>
        <v>0</v>
      </c>
      <c r="I144" s="545">
        <f>IF(OR($D$11=0,$D$10=0),0,ROUND((G144/$D$11/$D$10),6))</f>
        <v>0</v>
      </c>
      <c r="J144" s="411">
        <f>IF($E$6=Einstellungen!$F$7,Kontierung!I104,"")</f>
        <v>5241</v>
      </c>
      <c r="K144" s="347" t="str">
        <f>IF($E$6=Einstellungen!$F$7,Kontierung!J104,"")</f>
        <v>Bewirtschaftung der Grundstücke und baul. Anlagen</v>
      </c>
    </row>
    <row r="145" spans="1:11" ht="22.5" customHeight="1">
      <c r="A145" s="156"/>
      <c r="B145" s="157" t="s">
        <v>200</v>
      </c>
      <c r="C145" s="150"/>
      <c r="D145" s="101"/>
      <c r="E145" s="101"/>
      <c r="F145" s="102"/>
      <c r="G145" s="248">
        <v>0</v>
      </c>
      <c r="H145" s="603">
        <f t="shared" si="8"/>
        <v>0</v>
      </c>
      <c r="I145" s="545">
        <f>IF(OR($D$11=0,$D$10=0),0,ROUND((G145/$D$11/$D$10),6))</f>
        <v>0</v>
      </c>
      <c r="J145" s="411">
        <f>IF($E$6=Einstellungen!$F$7,Kontierung!I105,"")</f>
        <v>5241</v>
      </c>
      <c r="K145" s="347" t="str">
        <f>IF($E$6=Einstellungen!$F$7,Kontierung!J105,"")</f>
        <v>Bewirtschaftung der Grundstücke und baul. Anlagen</v>
      </c>
    </row>
    <row r="146" spans="1:11" ht="22.5" customHeight="1">
      <c r="A146" s="156"/>
      <c r="B146" s="157" t="s">
        <v>198</v>
      </c>
      <c r="C146" s="150"/>
      <c r="D146" s="101"/>
      <c r="E146" s="101"/>
      <c r="F146" s="102"/>
      <c r="G146" s="248">
        <v>0</v>
      </c>
      <c r="H146" s="603">
        <f t="shared" si="8"/>
        <v>0</v>
      </c>
      <c r="I146" s="545">
        <f>IF(OR($D$11=0,$D$10=0),0,ROUND((G146/$D$11/$D$10),6))</f>
        <v>0</v>
      </c>
      <c r="J146" s="411">
        <f>IF($E$6=Einstellungen!$F$7,Kontierung!I106,"")</f>
        <v>5241</v>
      </c>
      <c r="K146" s="347" t="str">
        <f>IF($E$6=Einstellungen!$F$7,Kontierung!J106,"")</f>
        <v>Bewirtschaftung der Grundstücke und baul. Anlagen</v>
      </c>
    </row>
    <row r="147" spans="1:11" ht="22.5" customHeight="1" thickBot="1">
      <c r="A147" s="212"/>
      <c r="B147" s="213" t="s">
        <v>201</v>
      </c>
      <c r="C147" s="214"/>
      <c r="D147" s="206"/>
      <c r="E147" s="206"/>
      <c r="F147" s="207"/>
      <c r="G147" s="251">
        <v>0</v>
      </c>
      <c r="H147" s="604">
        <f t="shared" si="8"/>
        <v>0</v>
      </c>
      <c r="I147" s="546">
        <f>IF(OR($D$11=0,$D$10=0),0,ROUND((G147/$D$11/$D$10),6))</f>
        <v>0</v>
      </c>
      <c r="J147" s="411">
        <f>IF($E$6=Einstellungen!$F$7,Kontierung!I107,"")</f>
        <v>5241</v>
      </c>
      <c r="K147" s="347" t="str">
        <f>IF($E$6=Einstellungen!$F$7,Kontierung!J107,"")</f>
        <v>Bewirtschaftung der Grundstücke und baul. Anlagen</v>
      </c>
    </row>
    <row r="148" spans="1:11" ht="22.5" customHeight="1">
      <c r="A148" s="427" t="s">
        <v>416</v>
      </c>
      <c r="B148" s="630" t="s">
        <v>425</v>
      </c>
      <c r="C148" s="630"/>
      <c r="D148" s="630"/>
      <c r="E148" s="630"/>
      <c r="F148" s="631"/>
      <c r="G148" s="425">
        <f>SUM(G149:G150)</f>
        <v>0</v>
      </c>
      <c r="H148" s="425">
        <f>ROUND(G148/$D$11,2)</f>
        <v>0</v>
      </c>
      <c r="I148" s="426">
        <f>IF(OR($D$11=0,$D$10=0),0,ROUND((G148/$D$12),2))</f>
        <v>0</v>
      </c>
      <c r="J148" s="411"/>
      <c r="K148" s="347"/>
    </row>
    <row r="149" spans="1:11" ht="22.5" customHeight="1">
      <c r="A149" s="156"/>
      <c r="B149" s="623" t="s">
        <v>154</v>
      </c>
      <c r="C149" s="623"/>
      <c r="D149" s="623"/>
      <c r="E149" s="623"/>
      <c r="F149" s="624"/>
      <c r="G149" s="248">
        <v>0</v>
      </c>
      <c r="H149" s="603">
        <f>ROUND(G149/$D$11,2)</f>
        <v>0</v>
      </c>
      <c r="I149" s="545"/>
      <c r="J149" s="411"/>
      <c r="K149" s="347"/>
    </row>
    <row r="150" spans="1:11" ht="22.5" customHeight="1">
      <c r="A150" s="156"/>
      <c r="B150" s="623" t="s">
        <v>425</v>
      </c>
      <c r="C150" s="623"/>
      <c r="D150" s="623"/>
      <c r="E150" s="623"/>
      <c r="F150" s="624"/>
      <c r="G150" s="248">
        <v>0</v>
      </c>
      <c r="H150" s="603">
        <f>ROUND(G150/$D$11,2)</f>
        <v>0</v>
      </c>
      <c r="I150" s="545"/>
      <c r="J150" s="411"/>
      <c r="K150" s="347"/>
    </row>
    <row r="151" spans="1:11" ht="22.5" customHeight="1" thickBot="1">
      <c r="A151" s="442" t="s">
        <v>417</v>
      </c>
      <c r="B151" s="680" t="s">
        <v>202</v>
      </c>
      <c r="C151" s="680"/>
      <c r="D151" s="680"/>
      <c r="E151" s="680"/>
      <c r="F151" s="681"/>
      <c r="G151" s="253">
        <v>0</v>
      </c>
      <c r="H151" s="417">
        <f>ROUND(G151/$D$11,2)</f>
        <v>0</v>
      </c>
      <c r="I151" s="423">
        <f>IF(OR($D$11=0,$D$10=0),0,ROUND((G151/$D$12),2))</f>
        <v>0</v>
      </c>
      <c r="J151" s="411"/>
      <c r="K151" s="346"/>
    </row>
    <row r="152" spans="1:11" ht="37.5" customHeight="1" thickBot="1">
      <c r="A152" s="220"/>
      <c r="B152" s="682" t="s">
        <v>426</v>
      </c>
      <c r="C152" s="682"/>
      <c r="D152" s="682"/>
      <c r="E152" s="682"/>
      <c r="F152" s="683"/>
      <c r="G152" s="210">
        <f>G103+G108+G109+G110+G114+G115+G116+G123+G129+G134+G137+G143+G148+G151</f>
        <v>0</v>
      </c>
      <c r="H152" s="210">
        <f>ROUND(G152/$D$11,2)</f>
        <v>0</v>
      </c>
      <c r="I152" s="211">
        <f>IF($D$12=0,0,ROUND(G152/$D$12,2))</f>
        <v>0</v>
      </c>
      <c r="J152" s="411"/>
      <c r="K152" s="346"/>
    </row>
    <row r="153" spans="1:11" ht="39.75" customHeight="1" thickBot="1">
      <c r="A153" s="139" t="s">
        <v>203</v>
      </c>
      <c r="B153" s="673" t="s">
        <v>204</v>
      </c>
      <c r="C153" s="673"/>
      <c r="D153" s="673"/>
      <c r="E153" s="673"/>
      <c r="F153" s="673"/>
      <c r="G153" s="673"/>
      <c r="H153" s="673"/>
      <c r="I153" s="674"/>
      <c r="J153" s="411"/>
      <c r="K153" s="346"/>
    </row>
    <row r="154" spans="1:11" ht="26.25" customHeight="1" thickBot="1">
      <c r="A154" s="610" t="s">
        <v>205</v>
      </c>
      <c r="B154" s="632" t="s">
        <v>206</v>
      </c>
      <c r="C154" s="632"/>
      <c r="D154" s="632"/>
      <c r="E154" s="632"/>
      <c r="F154" s="633"/>
      <c r="G154" s="254">
        <v>0</v>
      </c>
      <c r="H154" s="445">
        <f aca="true" t="shared" si="9" ref="H154:H168">ROUND(G154/$D$11,2)</f>
        <v>0</v>
      </c>
      <c r="I154" s="446">
        <f>IF(OR($D$11=0,$D$10=0),0,ROUND((G154/$D$12),2))</f>
        <v>0</v>
      </c>
      <c r="J154" s="411" t="str">
        <f>IF($E$6=Einstellungen!$F$7,Kontierung!I110,"")</f>
        <v>5012, 5032</v>
      </c>
      <c r="K154" s="347" t="str">
        <f>IF($E$6=Einstellungen!$F$7,Kontierung!J110,"")</f>
        <v>Personalaufwand, Beiträge zur gesetzl. SV für tariflich Beschäftigte</v>
      </c>
    </row>
    <row r="155" spans="1:11" ht="19.5" customHeight="1" thickBot="1">
      <c r="A155" s="611"/>
      <c r="B155" s="636" t="s">
        <v>439</v>
      </c>
      <c r="C155" s="637"/>
      <c r="D155" s="636" t="s">
        <v>98</v>
      </c>
      <c r="E155" s="637"/>
      <c r="F155" s="608" t="s">
        <v>440</v>
      </c>
      <c r="G155" s="445"/>
      <c r="H155" s="445"/>
      <c r="I155" s="446"/>
      <c r="J155" s="411"/>
      <c r="K155" s="347"/>
    </row>
    <row r="156" spans="1:11" ht="19.5" customHeight="1" thickBot="1">
      <c r="A156" s="609"/>
      <c r="B156" s="634"/>
      <c r="C156" s="635"/>
      <c r="D156" s="634"/>
      <c r="E156" s="635"/>
      <c r="F156" s="612"/>
      <c r="G156" s="445"/>
      <c r="H156" s="445"/>
      <c r="I156" s="446"/>
      <c r="J156" s="411"/>
      <c r="K156" s="347"/>
    </row>
    <row r="157" spans="1:11" ht="26.25" customHeight="1" thickBot="1">
      <c r="A157" s="424" t="s">
        <v>207</v>
      </c>
      <c r="B157" s="628" t="s">
        <v>427</v>
      </c>
      <c r="C157" s="628"/>
      <c r="D157" s="628"/>
      <c r="E157" s="628"/>
      <c r="F157" s="629"/>
      <c r="G157" s="254">
        <v>0</v>
      </c>
      <c r="H157" s="445">
        <f aca="true" t="shared" si="10" ref="H157:H162">ROUND(G157/$D$11,2)</f>
        <v>0</v>
      </c>
      <c r="I157" s="446">
        <f>IF(OR($D$11=0,$D$10=0),0,ROUND((G157/$D$12),2))</f>
        <v>0</v>
      </c>
      <c r="J157" s="411"/>
      <c r="K157" s="347"/>
    </row>
    <row r="158" spans="1:11" ht="26.25" customHeight="1">
      <c r="A158" s="424" t="s">
        <v>209</v>
      </c>
      <c r="B158" s="675" t="s">
        <v>163</v>
      </c>
      <c r="C158" s="675"/>
      <c r="D158" s="675"/>
      <c r="E158" s="675"/>
      <c r="F158" s="676"/>
      <c r="G158" s="425">
        <f>SUM(G159:G161)</f>
        <v>0</v>
      </c>
      <c r="H158" s="425">
        <f t="shared" si="10"/>
        <v>0</v>
      </c>
      <c r="I158" s="426">
        <f>IF(OR($D$11=0,$D$10=0),0,ROUND((G158/$D$12),2))</f>
        <v>0</v>
      </c>
      <c r="J158" s="411"/>
      <c r="K158" s="347"/>
    </row>
    <row r="159" spans="1:11" ht="26.25" customHeight="1">
      <c r="A159" s="156"/>
      <c r="B159" s="677" t="s">
        <v>428</v>
      </c>
      <c r="C159" s="678"/>
      <c r="D159" s="678"/>
      <c r="E159" s="678"/>
      <c r="F159" s="679"/>
      <c r="G159" s="248">
        <v>0</v>
      </c>
      <c r="H159" s="603">
        <f t="shared" si="10"/>
        <v>0</v>
      </c>
      <c r="I159" s="545"/>
      <c r="J159" s="411"/>
      <c r="K159" s="347"/>
    </row>
    <row r="160" spans="1:11" ht="26.25" customHeight="1">
      <c r="A160" s="156"/>
      <c r="B160" s="622" t="s">
        <v>166</v>
      </c>
      <c r="C160" s="622"/>
      <c r="D160" s="622"/>
      <c r="E160" s="622"/>
      <c r="F160" s="627"/>
      <c r="G160" s="248">
        <v>0</v>
      </c>
      <c r="H160" s="603">
        <f t="shared" si="10"/>
        <v>0</v>
      </c>
      <c r="I160" s="545"/>
      <c r="J160" s="411"/>
      <c r="K160" s="347"/>
    </row>
    <row r="161" spans="1:11" ht="26.25" customHeight="1" thickBot="1">
      <c r="A161" s="156"/>
      <c r="B161" s="157" t="s">
        <v>167</v>
      </c>
      <c r="C161" s="150"/>
      <c r="D161" s="101"/>
      <c r="E161" s="101"/>
      <c r="F161" s="102"/>
      <c r="G161" s="248">
        <v>0</v>
      </c>
      <c r="H161" s="603">
        <f t="shared" si="10"/>
        <v>0</v>
      </c>
      <c r="I161" s="545"/>
      <c r="J161" s="411"/>
      <c r="K161" s="347"/>
    </row>
    <row r="162" spans="1:11" ht="26.25" customHeight="1" thickBot="1">
      <c r="A162" s="427" t="s">
        <v>211</v>
      </c>
      <c r="B162" s="428" t="s">
        <v>34</v>
      </c>
      <c r="C162" s="428"/>
      <c r="D162" s="428"/>
      <c r="E162" s="428"/>
      <c r="F162" s="443"/>
      <c r="G162" s="254">
        <v>0</v>
      </c>
      <c r="H162" s="445">
        <f t="shared" si="10"/>
        <v>0</v>
      </c>
      <c r="I162" s="446">
        <f>IF(OR($D$11=0,$D$10=0),0,ROUND((G162/$D$12),2))</f>
        <v>0</v>
      </c>
      <c r="J162" s="411"/>
      <c r="K162" s="347"/>
    </row>
    <row r="163" spans="1:11" ht="21" customHeight="1" thickBot="1">
      <c r="A163" s="427" t="s">
        <v>213</v>
      </c>
      <c r="B163" s="428" t="s">
        <v>208</v>
      </c>
      <c r="C163" s="428"/>
      <c r="D163" s="428"/>
      <c r="E163" s="428"/>
      <c r="F163" s="443"/>
      <c r="G163" s="254">
        <v>0</v>
      </c>
      <c r="H163" s="445">
        <f t="shared" si="9"/>
        <v>0</v>
      </c>
      <c r="I163" s="446">
        <f aca="true" t="shared" si="11" ref="I163:I168">IF(OR($D$11=0,$D$10=0),0,ROUND((G163/$D$12),2))</f>
        <v>0</v>
      </c>
      <c r="J163" s="411">
        <f>IF($E$6=Einstellungen!$F$7,Kontierung!I111,"")</f>
        <v>5261</v>
      </c>
      <c r="K163" s="347" t="str">
        <f>IF($E$6=Einstellungen!$F$7,Kontierung!J111,"")</f>
        <v>Besondere Aufwendungen für Beschäftigte </v>
      </c>
    </row>
    <row r="164" spans="1:11" ht="18" thickBot="1">
      <c r="A164" s="431" t="s">
        <v>214</v>
      </c>
      <c r="B164" s="432" t="s">
        <v>210</v>
      </c>
      <c r="C164" s="432"/>
      <c r="D164" s="432"/>
      <c r="E164" s="432"/>
      <c r="F164" s="444"/>
      <c r="G164" s="255">
        <v>0</v>
      </c>
      <c r="H164" s="447">
        <f t="shared" si="9"/>
        <v>0</v>
      </c>
      <c r="I164" s="446">
        <f t="shared" si="11"/>
        <v>0</v>
      </c>
      <c r="J164" s="411">
        <f>IF($E$6=Einstellungen!$F$7,Kontierung!I112,"")</f>
        <v>5281</v>
      </c>
      <c r="K164" s="347" t="str">
        <f>IF($E$6=Einstellungen!$F$7,Kontierung!J112,"")</f>
        <v>Aufwendungen für den Erwerb von Vorräten</v>
      </c>
    </row>
    <row r="165" spans="1:11" ht="27" customHeight="1" thickBot="1">
      <c r="A165" s="435" t="s">
        <v>215</v>
      </c>
      <c r="B165" s="628" t="s">
        <v>302</v>
      </c>
      <c r="C165" s="628"/>
      <c r="D165" s="628"/>
      <c r="E165" s="628"/>
      <c r="F165" s="629"/>
      <c r="G165" s="255">
        <v>0</v>
      </c>
      <c r="H165" s="447">
        <f t="shared" si="9"/>
        <v>0</v>
      </c>
      <c r="I165" s="446">
        <f t="shared" si="11"/>
        <v>0</v>
      </c>
      <c r="J165" s="411">
        <f>IF($E$6=Einstellungen!$F$7,Kontierung!I113,"")</f>
        <v>5241</v>
      </c>
      <c r="K165" s="347" t="str">
        <f>IF($E$6=Einstellungen!$F$7,Kontierung!J113,"")</f>
        <v>Bewirtschaftung der Grundstücke und baul.Anlagen</v>
      </c>
    </row>
    <row r="166" spans="1:11" ht="28.5" customHeight="1" thickBot="1">
      <c r="A166" s="427" t="s">
        <v>430</v>
      </c>
      <c r="B166" s="630" t="s">
        <v>212</v>
      </c>
      <c r="C166" s="630"/>
      <c r="D166" s="630"/>
      <c r="E166" s="630"/>
      <c r="F166" s="631"/>
      <c r="G166" s="254">
        <v>0</v>
      </c>
      <c r="H166" s="445">
        <f t="shared" si="9"/>
        <v>0</v>
      </c>
      <c r="I166" s="446">
        <f t="shared" si="11"/>
        <v>0</v>
      </c>
      <c r="J166" s="411">
        <f>IF($E$6=Einstellungen!$F$7,Kontierung!I114,"")</f>
        <v>5291</v>
      </c>
      <c r="K166" s="347" t="str">
        <f>IF($E$6=Einstellungen!$F$7,Kontierung!J114,"")</f>
        <v>Aufwendungen für sonstige Dienstleistungen</v>
      </c>
    </row>
    <row r="167" spans="1:11" ht="27.75" customHeight="1" thickBot="1">
      <c r="A167" s="431" t="s">
        <v>431</v>
      </c>
      <c r="B167" s="432" t="s">
        <v>429</v>
      </c>
      <c r="C167" s="432"/>
      <c r="D167" s="432"/>
      <c r="E167" s="432"/>
      <c r="F167" s="444"/>
      <c r="G167" s="255">
        <v>0</v>
      </c>
      <c r="H167" s="447">
        <f t="shared" si="9"/>
        <v>0</v>
      </c>
      <c r="I167" s="446">
        <f t="shared" si="11"/>
        <v>0</v>
      </c>
      <c r="J167" s="411">
        <f>IF($E$6=Einstellungen!$F$7,Kontierung!I115,"")</f>
        <v>5431</v>
      </c>
      <c r="K167" s="347" t="str">
        <f>IF($E$6=Einstellungen!$F$7,Kontierung!J115,"")</f>
        <v>Geschäftsaufwendungen (geringstwertige Wirtschaftsgüter)
Sofortaufwand</v>
      </c>
    </row>
    <row r="168" spans="1:11" ht="18" thickBot="1">
      <c r="A168" s="438" t="s">
        <v>432</v>
      </c>
      <c r="B168" s="632" t="s">
        <v>202</v>
      </c>
      <c r="C168" s="632"/>
      <c r="D168" s="632"/>
      <c r="E168" s="632"/>
      <c r="F168" s="633"/>
      <c r="G168" s="254">
        <v>0</v>
      </c>
      <c r="H168" s="445">
        <f t="shared" si="9"/>
        <v>0</v>
      </c>
      <c r="I168" s="446">
        <f t="shared" si="11"/>
        <v>0</v>
      </c>
      <c r="J168" s="411" t="str">
        <f>IF($E$6=Einstellungen!$F$7,Kontierung!I116,"")</f>
        <v> </v>
      </c>
      <c r="K168" s="347" t="str">
        <f>IF($E$6=Einstellungen!$F$7,Kontierung!J116,"")</f>
        <v> </v>
      </c>
    </row>
    <row r="169" spans="1:11" ht="18" thickBot="1">
      <c r="A169" s="220"/>
      <c r="B169" s="671" t="s">
        <v>433</v>
      </c>
      <c r="C169" s="671"/>
      <c r="D169" s="671"/>
      <c r="E169" s="671"/>
      <c r="F169" s="672"/>
      <c r="G169" s="210">
        <f>SUM(G162:G168,G157:G158,G154)</f>
        <v>0</v>
      </c>
      <c r="H169" s="210">
        <f>H154+H163+H164+H165+H166+H167+H168</f>
        <v>0</v>
      </c>
      <c r="I169" s="211">
        <f>IF(OR($D$11=0,$D$10=0),0,ROUND((G169/$D$12),2))</f>
        <v>0</v>
      </c>
      <c r="J169" s="411"/>
      <c r="K169" s="346"/>
    </row>
    <row r="170" spans="1:11" ht="40.5" customHeight="1" thickBot="1">
      <c r="A170" s="139" t="s">
        <v>218</v>
      </c>
      <c r="B170" s="673" t="s">
        <v>217</v>
      </c>
      <c r="C170" s="673"/>
      <c r="D170" s="673"/>
      <c r="E170" s="673"/>
      <c r="F170" s="673"/>
      <c r="G170" s="673"/>
      <c r="H170" s="673"/>
      <c r="I170" s="674"/>
      <c r="J170" s="411"/>
      <c r="K170" s="346"/>
    </row>
    <row r="171" spans="1:11" ht="39" customHeight="1">
      <c r="A171" s="424" t="s">
        <v>220</v>
      </c>
      <c r="B171" s="632" t="s">
        <v>219</v>
      </c>
      <c r="C171" s="632"/>
      <c r="D171" s="632"/>
      <c r="E171" s="632"/>
      <c r="F171" s="633"/>
      <c r="G171" s="425">
        <f>SUM(G172:G175)</f>
        <v>0</v>
      </c>
      <c r="H171" s="425">
        <f>ROUND(G171/$D$11,2)</f>
        <v>0</v>
      </c>
      <c r="I171" s="426">
        <f>IF(OR($D$11=0,$D$10=0),0,ROUND((G171/$D$12),2))</f>
        <v>0</v>
      </c>
      <c r="J171" s="411"/>
      <c r="K171" s="346"/>
    </row>
    <row r="172" spans="1:11" ht="16.5" customHeight="1">
      <c r="A172" s="152"/>
      <c r="B172" s="101" t="s">
        <v>221</v>
      </c>
      <c r="C172" s="101"/>
      <c r="D172" s="101"/>
      <c r="E172" s="101"/>
      <c r="F172" s="102"/>
      <c r="G172" s="248">
        <v>0</v>
      </c>
      <c r="H172" s="155">
        <f>ROUND(G172/$D$11,2)</f>
        <v>0</v>
      </c>
      <c r="I172" s="545">
        <f>IF(OR($D$11=0,$D$10=0),0,ROUND((G172/$D$11/$D$10),6))</f>
        <v>0</v>
      </c>
      <c r="J172" s="411">
        <f>IF($E$6=Einstellungen!$F$7,Kontierung!I119,"")</f>
        <v>5041</v>
      </c>
      <c r="K172" s="347" t="str">
        <f>IF($E$6=Einstellungen!$F$7,Kontierung!J119,"")</f>
        <v>Beihilfen und Unterstützungsleistungen für Beschäftigte</v>
      </c>
    </row>
    <row r="173" spans="1:11" ht="16.5" customHeight="1">
      <c r="A173" s="152"/>
      <c r="B173" s="101" t="s">
        <v>222</v>
      </c>
      <c r="C173" s="101"/>
      <c r="D173" s="101"/>
      <c r="E173" s="101"/>
      <c r="F173" s="102"/>
      <c r="G173" s="248">
        <v>0</v>
      </c>
      <c r="H173" s="155">
        <f>ROUND(G173/$D$11,2)</f>
        <v>0</v>
      </c>
      <c r="I173" s="545">
        <f>IF(OR($D$11=0,$D$10=0),0,ROUND((G173/$D$11/$D$10),6))</f>
        <v>0</v>
      </c>
      <c r="J173" s="411">
        <f>IF($E$6=Einstellungen!$F$7,Kontierung!I120,"")</f>
        <v>5281</v>
      </c>
      <c r="K173" s="347" t="str">
        <f>IF($E$6=Einstellungen!$F$7,Kontierung!J120,"")</f>
        <v>Aufwendungen für den Erwerb von Vorräten</v>
      </c>
    </row>
    <row r="174" spans="1:11" ht="16.5" customHeight="1">
      <c r="A174" s="223"/>
      <c r="B174" s="224" t="s">
        <v>223</v>
      </c>
      <c r="C174" s="224"/>
      <c r="D174" s="224"/>
      <c r="E174" s="224"/>
      <c r="F174" s="225"/>
      <c r="G174" s="248">
        <v>0</v>
      </c>
      <c r="H174" s="155">
        <f>ROUND(G174/$D$11,2)</f>
        <v>0</v>
      </c>
      <c r="I174" s="545">
        <f>IF(OR($D$11=0,$D$10=0),0,ROUND((G174/$D$11/$D$10),6))</f>
        <v>0</v>
      </c>
      <c r="J174" s="411">
        <f>IF($E$6=Einstellungen!$F$7,Kontierung!I121,"")</f>
        <v>5291</v>
      </c>
      <c r="K174" s="347" t="str">
        <f>IF($E$6=Einstellungen!$F$7,Kontierung!J121,"")</f>
        <v>Aufwendungen für sonstige Dienstleistungen</v>
      </c>
    </row>
    <row r="175" spans="1:11" ht="16.5" customHeight="1" thickBot="1">
      <c r="A175" s="205"/>
      <c r="B175" s="206" t="s">
        <v>224</v>
      </c>
      <c r="C175" s="206"/>
      <c r="D175" s="206"/>
      <c r="E175" s="206"/>
      <c r="F175" s="207"/>
      <c r="G175" s="251">
        <v>0</v>
      </c>
      <c r="H175" s="208">
        <f aca="true" t="shared" si="12" ref="H175:H185">ROUND(G175/$D$11,2)</f>
        <v>0</v>
      </c>
      <c r="I175" s="545">
        <f>IF(OR($D$11=0,$D$10=0),0,ROUND((G175/$D$11/$D$10),6))</f>
        <v>0</v>
      </c>
      <c r="J175" s="411">
        <f>IF($E$6=Einstellungen!$F$7,Kontierung!I122,"")</f>
        <v>5041</v>
      </c>
      <c r="K175" s="347" t="str">
        <f>IF($E$6=Einstellungen!$F$7,Kontierung!J122,"")</f>
        <v>Beihilfen und Unterstützungsleistungen für Beschäftigte</v>
      </c>
    </row>
    <row r="176" spans="1:11" ht="17.25">
      <c r="A176" s="427" t="s">
        <v>225</v>
      </c>
      <c r="B176" s="630" t="s">
        <v>226</v>
      </c>
      <c r="C176" s="630"/>
      <c r="D176" s="630"/>
      <c r="E176" s="630"/>
      <c r="F176" s="631"/>
      <c r="G176" s="425">
        <f>SUM(G177:G179)</f>
        <v>0</v>
      </c>
      <c r="H176" s="425">
        <f t="shared" si="12"/>
        <v>0</v>
      </c>
      <c r="I176" s="426">
        <f>IF(OR($D$11=0,$D$10=0),0,ROUND((G176/$D$12),2))</f>
        <v>0</v>
      </c>
      <c r="J176" s="411" t="str">
        <f>IF($E$6=Einstellungen!$F$7,Kontierung!I123,"")</f>
        <v> </v>
      </c>
      <c r="K176" s="347" t="str">
        <f>IF($E$6=Einstellungen!$F$7,Kontierung!J123,"")</f>
        <v> </v>
      </c>
    </row>
    <row r="177" spans="1:11" ht="16.5" customHeight="1">
      <c r="A177" s="156"/>
      <c r="B177" s="157" t="s">
        <v>227</v>
      </c>
      <c r="C177" s="150"/>
      <c r="D177" s="101"/>
      <c r="E177" s="101"/>
      <c r="F177" s="102"/>
      <c r="G177" s="248">
        <v>0</v>
      </c>
      <c r="H177" s="161">
        <f t="shared" si="12"/>
        <v>0</v>
      </c>
      <c r="I177" s="545">
        <f>IF(OR($D$11=0,$D$10=0),0,ROUND((G177/$D$11/$D$10),6))</f>
        <v>0</v>
      </c>
      <c r="J177" s="411">
        <f>IF($E$6=Einstellungen!$F$7,Kontierung!I124,"")</f>
        <v>5291</v>
      </c>
      <c r="K177" s="347" t="str">
        <f>IF($E$6=Einstellungen!$F$7,Kontierung!J124,"")</f>
        <v>Aufwendungen für sonstige Dienstleistungen</v>
      </c>
    </row>
    <row r="178" spans="1:11" ht="16.5" customHeight="1">
      <c r="A178" s="156"/>
      <c r="B178" s="157" t="s">
        <v>228</v>
      </c>
      <c r="C178" s="150"/>
      <c r="D178" s="101"/>
      <c r="E178" s="101"/>
      <c r="F178" s="102"/>
      <c r="G178" s="248">
        <v>0</v>
      </c>
      <c r="H178" s="161">
        <f t="shared" si="12"/>
        <v>0</v>
      </c>
      <c r="I178" s="545">
        <f>IF(OR($D$11=0,$D$10=0),0,ROUND((G178/$D$11/$D$10),6))</f>
        <v>0</v>
      </c>
      <c r="J178" s="411">
        <f>IF($E$6=Einstellungen!$F$7,Kontierung!I125,"")</f>
        <v>5441</v>
      </c>
      <c r="K178" s="347" t="str">
        <f>IF($E$6=Einstellungen!$F$7,Kontierung!J125,"")</f>
        <v>Steuern, Versicherungen, Schadensfälle</v>
      </c>
    </row>
    <row r="179" spans="1:11" ht="27.75" customHeight="1" thickBot="1">
      <c r="A179" s="156"/>
      <c r="B179" s="157" t="s">
        <v>229</v>
      </c>
      <c r="C179" s="150"/>
      <c r="D179" s="101"/>
      <c r="E179" s="101"/>
      <c r="F179" s="102"/>
      <c r="G179" s="248">
        <v>0</v>
      </c>
      <c r="H179" s="161">
        <f t="shared" si="12"/>
        <v>0</v>
      </c>
      <c r="I179" s="545">
        <f>IF(OR($D$11=0,$D$10=0),0,ROUND((G179/$D$11/$D$10),6))</f>
        <v>0</v>
      </c>
      <c r="J179" s="411">
        <f>IF($E$6=Einstellungen!$F$7,Kontierung!I126,"")</f>
        <v>5441</v>
      </c>
      <c r="K179" s="347" t="str">
        <f>IF($E$6=Einstellungen!$F$7,Kontierung!J126,"")</f>
        <v>Steuern, Versicherungen, Schadensfälle</v>
      </c>
    </row>
    <row r="180" spans="1:11" ht="18" thickBot="1">
      <c r="A180" s="431" t="s">
        <v>230</v>
      </c>
      <c r="B180" s="432" t="s">
        <v>231</v>
      </c>
      <c r="C180" s="433"/>
      <c r="D180" s="433"/>
      <c r="E180" s="433"/>
      <c r="F180" s="434"/>
      <c r="G180" s="252">
        <v>0</v>
      </c>
      <c r="H180" s="436">
        <f t="shared" si="12"/>
        <v>0</v>
      </c>
      <c r="I180" s="437">
        <f aca="true" t="shared" si="13" ref="I180:I185">IF(OR($D$11=0,$D$10=0),0,ROUND((G180/$D$12),2))</f>
        <v>0</v>
      </c>
      <c r="J180" s="411">
        <f>IF($E$6=Einstellungen!$F$7,Kontierung!I127,"")</f>
        <v>531</v>
      </c>
      <c r="K180" s="347" t="str">
        <f>IF($E$6=Einstellungen!$F$7,Kontierung!J127,"")</f>
        <v>Zuweisungen und Zuschüsse für laufende Zwecke</v>
      </c>
    </row>
    <row r="181" spans="1:11" ht="34.5" customHeight="1" thickBot="1">
      <c r="A181" s="438" t="s">
        <v>232</v>
      </c>
      <c r="B181" s="632" t="str">
        <f>"Verwaltungsumlage/Trägerkosten
(feste Pauschale: "&amp;TEXT(Einstellungen!C8,"##0,00 €;")&amp;"/Jahr/Kind)"</f>
        <v>Verwaltungsumlage/Trägerkosten
(feste Pauschale: 445,00 €/Jahr/Kind)</v>
      </c>
      <c r="C181" s="632"/>
      <c r="D181" s="632"/>
      <c r="E181" s="632"/>
      <c r="F181" s="633"/>
      <c r="G181" s="436">
        <f>IF(D13&gt;=95%,D10*Einstellungen!C8,D10*(D13*Einstellungen!C8))</f>
        <v>0</v>
      </c>
      <c r="H181" s="425">
        <f t="shared" si="12"/>
        <v>0</v>
      </c>
      <c r="I181" s="426">
        <f t="shared" si="13"/>
        <v>0</v>
      </c>
      <c r="J181" s="411" t="str">
        <f>IF($E$6=Einstellungen!$F$7,Kontierung!I128,"")</f>
        <v> </v>
      </c>
      <c r="K181" s="347" t="str">
        <f>IF($E$6=Einstellungen!$F$7,Kontierung!J128,"")</f>
        <v> </v>
      </c>
    </row>
    <row r="182" spans="1:11" ht="18" customHeight="1" thickBot="1">
      <c r="A182" s="424" t="s">
        <v>233</v>
      </c>
      <c r="B182" s="675" t="s">
        <v>234</v>
      </c>
      <c r="C182" s="675"/>
      <c r="D182" s="675"/>
      <c r="E182" s="675"/>
      <c r="F182" s="676"/>
      <c r="G182" s="256">
        <v>0</v>
      </c>
      <c r="H182" s="425">
        <f t="shared" si="12"/>
        <v>0</v>
      </c>
      <c r="I182" s="426">
        <f t="shared" si="13"/>
        <v>0</v>
      </c>
      <c r="J182" s="411">
        <f>IF($E$6=Einstellungen!$F$7,Kontierung!I129,"")</f>
        <v>5411</v>
      </c>
      <c r="K182" s="347" t="str">
        <f>IF($E$6=Einstellungen!$F$7,Kontierung!J129,"")</f>
        <v>Sonstige Personal- und Versorgungsaufwendungen</v>
      </c>
    </row>
    <row r="183" spans="1:11" ht="18" customHeight="1" thickBot="1">
      <c r="A183" s="435" t="s">
        <v>235</v>
      </c>
      <c r="B183" s="628" t="s">
        <v>236</v>
      </c>
      <c r="C183" s="628"/>
      <c r="D183" s="628"/>
      <c r="E183" s="628"/>
      <c r="F183" s="629"/>
      <c r="G183" s="252">
        <v>0</v>
      </c>
      <c r="H183" s="436">
        <f t="shared" si="12"/>
        <v>0</v>
      </c>
      <c r="I183" s="426">
        <f t="shared" si="13"/>
        <v>0</v>
      </c>
      <c r="J183" s="411">
        <f>IF($E$6=Einstellungen!$F$7,Kontierung!I130,"")</f>
        <v>5291</v>
      </c>
      <c r="K183" s="347" t="str">
        <f>IF($E$6=Einstellungen!$F$7,Kontierung!J130,"")</f>
        <v>Aufwendungen für sonstige Dienstleistungen</v>
      </c>
    </row>
    <row r="184" spans="1:11" ht="18" thickBot="1">
      <c r="A184" s="448" t="s">
        <v>237</v>
      </c>
      <c r="B184" s="756" t="s">
        <v>202</v>
      </c>
      <c r="C184" s="756"/>
      <c r="D184" s="756"/>
      <c r="E184" s="756"/>
      <c r="F184" s="757"/>
      <c r="G184" s="253">
        <v>0</v>
      </c>
      <c r="H184" s="417">
        <f t="shared" si="12"/>
        <v>0</v>
      </c>
      <c r="I184" s="426">
        <f t="shared" si="13"/>
        <v>0</v>
      </c>
      <c r="J184" s="411" t="str">
        <f>IF($E$6=Einstellungen!$F$7,Kontierung!I131,"")</f>
        <v> </v>
      </c>
      <c r="K184" s="347" t="str">
        <f>IF($E$6=Einstellungen!$F$7,Kontierung!J131,"")</f>
        <v> </v>
      </c>
    </row>
    <row r="185" spans="1:11" ht="18" thickBot="1">
      <c r="A185" s="220"/>
      <c r="B185" s="671" t="s">
        <v>238</v>
      </c>
      <c r="C185" s="671"/>
      <c r="D185" s="671"/>
      <c r="E185" s="671"/>
      <c r="F185" s="672"/>
      <c r="G185" s="210">
        <f>G171+G176+G180+G181+G182+G183+G184</f>
        <v>0</v>
      </c>
      <c r="H185" s="199">
        <f t="shared" si="12"/>
        <v>0</v>
      </c>
      <c r="I185" s="211">
        <f t="shared" si="13"/>
        <v>0</v>
      </c>
      <c r="J185" s="411"/>
      <c r="K185" s="346"/>
    </row>
    <row r="186" spans="1:11" ht="30" customHeight="1" thickBot="1">
      <c r="A186" s="139" t="s">
        <v>240</v>
      </c>
      <c r="B186" s="673" t="s">
        <v>349</v>
      </c>
      <c r="C186" s="673"/>
      <c r="D186" s="673"/>
      <c r="E186" s="673"/>
      <c r="F186" s="673"/>
      <c r="G186" s="673"/>
      <c r="H186" s="673"/>
      <c r="I186" s="674"/>
      <c r="J186" s="411"/>
      <c r="K186" s="346"/>
    </row>
    <row r="187" spans="1:11" ht="55.5" customHeight="1" thickBot="1">
      <c r="A187" s="449" t="s">
        <v>239</v>
      </c>
      <c r="B187" s="628" t="s">
        <v>434</v>
      </c>
      <c r="C187" s="628"/>
      <c r="D187" s="628"/>
      <c r="E187" s="628"/>
      <c r="F187" s="629"/>
      <c r="G187" s="256">
        <v>0</v>
      </c>
      <c r="H187" s="425">
        <f aca="true" t="shared" si="14" ref="H187:H193">ROUND(G187/$D$11,2)</f>
        <v>0</v>
      </c>
      <c r="I187" s="450"/>
      <c r="J187" s="411">
        <f>IF($E$6=Einstellungen!$F$7,Kontierung!I133,"")</f>
        <v>5431</v>
      </c>
      <c r="K187" s="347" t="str">
        <f>IF($E$6=Einstellungen!$F$7,Kontierung!J133,"")</f>
        <v>Geschäftsaufwendungen (geringstwertige Wirtschaftsgüter)
Sofortaufwand</v>
      </c>
    </row>
    <row r="188" spans="1:11" ht="47.25" customHeight="1" thickBot="1">
      <c r="A188" s="449" t="s">
        <v>303</v>
      </c>
      <c r="B188" s="628" t="s">
        <v>435</v>
      </c>
      <c r="C188" s="628"/>
      <c r="D188" s="628"/>
      <c r="E188" s="628"/>
      <c r="F188" s="629"/>
      <c r="G188" s="256">
        <v>0</v>
      </c>
      <c r="H188" s="425">
        <f t="shared" si="14"/>
        <v>0</v>
      </c>
      <c r="I188" s="451"/>
      <c r="J188" s="411">
        <f>IF($E$6=Einstellungen!$F$7,Kontierung!I134,"")</f>
        <v>571</v>
      </c>
      <c r="K188" s="347" t="str">
        <f>IF($E$6=Einstellungen!$F$7,Kontierung!J134,"")</f>
        <v>Abschreibungen auf immaterielle Vermögensgegenstände und Sachanlagen (Sammelposten) </v>
      </c>
    </row>
    <row r="189" spans="1:11" ht="48" customHeight="1" thickBot="1">
      <c r="A189" s="449" t="s">
        <v>304</v>
      </c>
      <c r="B189" s="628" t="s">
        <v>308</v>
      </c>
      <c r="C189" s="628"/>
      <c r="D189" s="628"/>
      <c r="E189" s="628"/>
      <c r="F189" s="629"/>
      <c r="G189" s="256">
        <v>0</v>
      </c>
      <c r="H189" s="425">
        <f t="shared" si="14"/>
        <v>0</v>
      </c>
      <c r="I189" s="451"/>
      <c r="J189" s="411">
        <f>IF($E$6=Einstellungen!$F$7,Kontierung!I135,"")</f>
        <v>571</v>
      </c>
      <c r="K189" s="347" t="str">
        <f>IF($E$6=Einstellungen!$F$7,Kontierung!J135,"")</f>
        <v>Abschreibungen auf immaterielle Vermögensgegenstände und Sachanlagen (Sammelposten) </v>
      </c>
    </row>
    <row r="190" spans="1:11" ht="36" customHeight="1" thickBot="1">
      <c r="A190" s="449" t="s">
        <v>305</v>
      </c>
      <c r="B190" s="628" t="s">
        <v>242</v>
      </c>
      <c r="C190" s="628"/>
      <c r="D190" s="628"/>
      <c r="E190" s="628"/>
      <c r="F190" s="629"/>
      <c r="G190" s="256">
        <v>0</v>
      </c>
      <c r="H190" s="425">
        <f t="shared" si="14"/>
        <v>0</v>
      </c>
      <c r="I190" s="452"/>
      <c r="J190" s="411">
        <f>IF($E$6=Einstellungen!$F$7,Kontierung!I136,"")</f>
        <v>5232</v>
      </c>
      <c r="K190" s="347" t="str">
        <f>IF($E$6=Einstellungen!$F$7,Kontierung!J136,"")</f>
        <v>Leasing </v>
      </c>
    </row>
    <row r="191" spans="1:11" ht="24" customHeight="1" thickBot="1">
      <c r="A191" s="228"/>
      <c r="B191" s="746" t="s">
        <v>306</v>
      </c>
      <c r="C191" s="746"/>
      <c r="D191" s="746"/>
      <c r="E191" s="746"/>
      <c r="F191" s="747"/>
      <c r="G191" s="210">
        <f>SUM(G187:G190)</f>
        <v>0</v>
      </c>
      <c r="H191" s="210">
        <f t="shared" si="14"/>
        <v>0</v>
      </c>
      <c r="I191" s="211">
        <f>IF(OR($D$11=0,$D$10=0),0,ROUND((G191/$D$12),2))</f>
        <v>0</v>
      </c>
      <c r="J191" s="411"/>
      <c r="K191" s="347"/>
    </row>
    <row r="192" spans="1:11" ht="40.5" customHeight="1" thickBot="1">
      <c r="A192" s="139" t="s">
        <v>241</v>
      </c>
      <c r="B192" s="673" t="s">
        <v>350</v>
      </c>
      <c r="C192" s="673"/>
      <c r="D192" s="673"/>
      <c r="E192" s="673"/>
      <c r="F192" s="673"/>
      <c r="G192" s="453">
        <v>0</v>
      </c>
      <c r="H192" s="210">
        <f t="shared" si="14"/>
        <v>0</v>
      </c>
      <c r="I192" s="211">
        <f>IF(OR($D$11=0,$D$10=0),0,ROUND((G192/$D$12),2))</f>
        <v>0</v>
      </c>
      <c r="J192" s="411" t="str">
        <f>IF($E$6=Einstellungen!$F$7,Kontierung!I137,"")</f>
        <v> </v>
      </c>
      <c r="K192" s="347" t="str">
        <f>IF($E$6=Einstellungen!$F$7,Kontierung!J137,"")</f>
        <v> </v>
      </c>
    </row>
    <row r="193" spans="1:11" ht="24.75" customHeight="1" thickBot="1">
      <c r="A193" s="139" t="s">
        <v>310</v>
      </c>
      <c r="B193" s="673" t="s">
        <v>243</v>
      </c>
      <c r="C193" s="673"/>
      <c r="D193" s="673"/>
      <c r="E193" s="673"/>
      <c r="F193" s="673"/>
      <c r="G193" s="252">
        <v>0</v>
      </c>
      <c r="H193" s="210">
        <f t="shared" si="14"/>
        <v>0</v>
      </c>
      <c r="I193" s="211">
        <f>IF(OR($D$11=0,$D$10=0),0,ROUND((G193/$D$12),2))</f>
        <v>0</v>
      </c>
      <c r="J193" s="454">
        <f>IF($E$6=Einstellungen!$F$7,Kontierung!I138,"")</f>
        <v>55</v>
      </c>
      <c r="K193" s="455" t="str">
        <f>IF($E$6=Einstellungen!$F$7,Kontierung!J138,"")</f>
        <v>Zinsen und sonstige Finanzaufwendungen</v>
      </c>
    </row>
    <row r="194" spans="1:9" ht="21" customHeight="1">
      <c r="A194" s="221"/>
      <c r="B194" s="221"/>
      <c r="C194" s="221"/>
      <c r="D194" s="221"/>
      <c r="E194" s="221"/>
      <c r="F194" s="221"/>
      <c r="G194" s="221"/>
      <c r="H194" s="221"/>
      <c r="I194" s="221"/>
    </row>
    <row r="195" spans="1:9" ht="15">
      <c r="A195" s="217" t="s">
        <v>112</v>
      </c>
      <c r="B195" s="2"/>
      <c r="C195" s="2"/>
      <c r="D195" s="2"/>
      <c r="E195" s="2"/>
      <c r="F195" s="2"/>
      <c r="G195" s="2"/>
      <c r="H195" s="2"/>
      <c r="I195" s="2"/>
    </row>
    <row r="196" ht="13.5" thickBot="1"/>
    <row r="197" spans="1:9" ht="34.5" customHeight="1" thickBot="1">
      <c r="A197" s="755" t="s">
        <v>251</v>
      </c>
      <c r="B197" s="673"/>
      <c r="C197" s="673"/>
      <c r="D197" s="673"/>
      <c r="E197" s="673"/>
      <c r="F197" s="673"/>
      <c r="G197" s="673"/>
      <c r="H197" s="673"/>
      <c r="I197" s="674"/>
    </row>
    <row r="198" spans="1:9" ht="21" customHeight="1" thickBot="1">
      <c r="A198" s="216" t="s">
        <v>11</v>
      </c>
      <c r="B198" s="746" t="s">
        <v>252</v>
      </c>
      <c r="C198" s="746"/>
      <c r="D198" s="746"/>
      <c r="E198" s="746"/>
      <c r="F198" s="747"/>
      <c r="G198" s="258">
        <f>G62</f>
        <v>0</v>
      </c>
      <c r="H198" s="258">
        <f>H62</f>
        <v>0</v>
      </c>
      <c r="I198" s="259">
        <f>I62</f>
        <v>0</v>
      </c>
    </row>
    <row r="199" spans="1:9" ht="21" customHeight="1" thickBot="1">
      <c r="A199" s="332" t="s">
        <v>31</v>
      </c>
      <c r="B199" s="746" t="s">
        <v>253</v>
      </c>
      <c r="C199" s="746"/>
      <c r="D199" s="746"/>
      <c r="E199" s="746"/>
      <c r="F199" s="747"/>
      <c r="G199" s="318">
        <f>SUM(G200:G207)</f>
        <v>0</v>
      </c>
      <c r="H199" s="258">
        <f>SUM(H200:H207)</f>
        <v>0</v>
      </c>
      <c r="I199" s="259">
        <f>SUM(I200:I207)</f>
        <v>0</v>
      </c>
    </row>
    <row r="200" spans="1:9" ht="18" customHeight="1">
      <c r="A200" s="222"/>
      <c r="B200" s="748" t="s">
        <v>254</v>
      </c>
      <c r="C200" s="748"/>
      <c r="D200" s="748"/>
      <c r="E200" s="748"/>
      <c r="F200" s="749"/>
      <c r="G200" s="260">
        <f>G71</f>
        <v>0</v>
      </c>
      <c r="H200" s="260">
        <f aca="true" t="shared" si="15" ref="H200:H207">ROUND(G200/$D$11,2)</f>
        <v>0</v>
      </c>
      <c r="I200" s="462">
        <f>IF(OR($D$11=0,$D$10=0),0,ROUND((G200/$D$12),2))</f>
        <v>0</v>
      </c>
    </row>
    <row r="201" spans="1:9" ht="15" customHeight="1">
      <c r="A201" s="261"/>
      <c r="B201" s="750" t="s">
        <v>255</v>
      </c>
      <c r="C201" s="750"/>
      <c r="D201" s="750"/>
      <c r="E201" s="750"/>
      <c r="F201" s="751"/>
      <c r="G201" s="262">
        <f>G101</f>
        <v>0</v>
      </c>
      <c r="H201" s="262">
        <f t="shared" si="15"/>
        <v>0</v>
      </c>
      <c r="I201" s="463">
        <f aca="true" t="shared" si="16" ref="I201:I207">IF(OR($D$11=0,$D$10=0),0,ROUND((G201/$D$12),2))</f>
        <v>0</v>
      </c>
    </row>
    <row r="202" spans="1:9" ht="15.75" customHeight="1">
      <c r="A202" s="257"/>
      <c r="B202" s="750" t="s">
        <v>256</v>
      </c>
      <c r="C202" s="750"/>
      <c r="D202" s="750"/>
      <c r="E202" s="750"/>
      <c r="F202" s="751"/>
      <c r="G202" s="262">
        <f>G152</f>
        <v>0</v>
      </c>
      <c r="H202" s="262">
        <f t="shared" si="15"/>
        <v>0</v>
      </c>
      <c r="I202" s="463">
        <f t="shared" si="16"/>
        <v>0</v>
      </c>
    </row>
    <row r="203" spans="1:9" ht="17.25">
      <c r="A203" s="257"/>
      <c r="B203" s="750" t="s">
        <v>257</v>
      </c>
      <c r="C203" s="750"/>
      <c r="D203" s="750"/>
      <c r="E203" s="750"/>
      <c r="F203" s="751"/>
      <c r="G203" s="262">
        <f>G169</f>
        <v>0</v>
      </c>
      <c r="H203" s="262">
        <f t="shared" si="15"/>
        <v>0</v>
      </c>
      <c r="I203" s="463">
        <f t="shared" si="16"/>
        <v>0</v>
      </c>
    </row>
    <row r="204" spans="1:9" ht="17.25">
      <c r="A204" s="261"/>
      <c r="B204" s="750" t="s">
        <v>258</v>
      </c>
      <c r="C204" s="750"/>
      <c r="D204" s="750"/>
      <c r="E204" s="750"/>
      <c r="F204" s="751"/>
      <c r="G204" s="262">
        <f>G185</f>
        <v>0</v>
      </c>
      <c r="H204" s="262">
        <f t="shared" si="15"/>
        <v>0</v>
      </c>
      <c r="I204" s="463">
        <f t="shared" si="16"/>
        <v>0</v>
      </c>
    </row>
    <row r="205" spans="1:9" ht="17.25">
      <c r="A205" s="257"/>
      <c r="B205" s="744" t="s">
        <v>259</v>
      </c>
      <c r="C205" s="744"/>
      <c r="D205" s="744"/>
      <c r="E205" s="744"/>
      <c r="F205" s="745"/>
      <c r="G205" s="262">
        <f>G191</f>
        <v>0</v>
      </c>
      <c r="H205" s="262">
        <f t="shared" si="15"/>
        <v>0</v>
      </c>
      <c r="I205" s="463">
        <f t="shared" si="16"/>
        <v>0</v>
      </c>
    </row>
    <row r="206" spans="1:9" ht="17.25">
      <c r="A206" s="333"/>
      <c r="B206" s="334" t="s">
        <v>311</v>
      </c>
      <c r="C206" s="334"/>
      <c r="D206" s="334"/>
      <c r="E206" s="334"/>
      <c r="F206" s="335"/>
      <c r="G206" s="336">
        <f>G192</f>
        <v>0</v>
      </c>
      <c r="H206" s="262">
        <f t="shared" si="15"/>
        <v>0</v>
      </c>
      <c r="I206" s="463">
        <f t="shared" si="16"/>
        <v>0</v>
      </c>
    </row>
    <row r="207" spans="1:9" ht="18" thickBot="1">
      <c r="A207" s="263"/>
      <c r="B207" s="264" t="s">
        <v>312</v>
      </c>
      <c r="C207" s="264"/>
      <c r="D207" s="264"/>
      <c r="E207" s="264"/>
      <c r="F207" s="265"/>
      <c r="G207" s="266">
        <f>G193</f>
        <v>0</v>
      </c>
      <c r="H207" s="337">
        <f t="shared" si="15"/>
        <v>0</v>
      </c>
      <c r="I207" s="464">
        <f t="shared" si="16"/>
        <v>0</v>
      </c>
    </row>
  </sheetData>
  <sheetProtection password="CA75" sheet="1" objects="1" scenarios="1"/>
  <mergeCells count="146">
    <mergeCell ref="B108:F108"/>
    <mergeCell ref="B109:F109"/>
    <mergeCell ref="B62:F62"/>
    <mergeCell ref="B73:F73"/>
    <mergeCell ref="G67:I67"/>
    <mergeCell ref="B90:F90"/>
    <mergeCell ref="B83:F83"/>
    <mergeCell ref="B81:F81"/>
    <mergeCell ref="B189:F189"/>
    <mergeCell ref="B187:F187"/>
    <mergeCell ref="B184:F184"/>
    <mergeCell ref="B78:F78"/>
    <mergeCell ref="B82:F82"/>
    <mergeCell ref="B111:F111"/>
    <mergeCell ref="B85:F85"/>
    <mergeCell ref="B87:F87"/>
    <mergeCell ref="B89:F89"/>
    <mergeCell ref="B101:F101"/>
    <mergeCell ref="B203:F203"/>
    <mergeCell ref="B204:F204"/>
    <mergeCell ref="B176:F176"/>
    <mergeCell ref="B181:F181"/>
    <mergeCell ref="B182:F182"/>
    <mergeCell ref="B193:F193"/>
    <mergeCell ref="B198:F198"/>
    <mergeCell ref="B190:F190"/>
    <mergeCell ref="B192:F192"/>
    <mergeCell ref="B188:F188"/>
    <mergeCell ref="B205:F205"/>
    <mergeCell ref="B185:F185"/>
    <mergeCell ref="B183:F183"/>
    <mergeCell ref="B186:I186"/>
    <mergeCell ref="B191:F191"/>
    <mergeCell ref="B199:F199"/>
    <mergeCell ref="B200:F200"/>
    <mergeCell ref="B201:F201"/>
    <mergeCell ref="A197:I197"/>
    <mergeCell ref="B202:F202"/>
    <mergeCell ref="B91:F91"/>
    <mergeCell ref="B93:F93"/>
    <mergeCell ref="B98:F98"/>
    <mergeCell ref="B74:F74"/>
    <mergeCell ref="B100:F100"/>
    <mergeCell ref="B99:F99"/>
    <mergeCell ref="B95:F95"/>
    <mergeCell ref="B96:F96"/>
    <mergeCell ref="B97:F97"/>
    <mergeCell ref="A24:F24"/>
    <mergeCell ref="B33:F33"/>
    <mergeCell ref="B34:F34"/>
    <mergeCell ref="B27:F27"/>
    <mergeCell ref="B77:F77"/>
    <mergeCell ref="B66:I66"/>
    <mergeCell ref="B26:F26"/>
    <mergeCell ref="B40:F40"/>
    <mergeCell ref="B72:I72"/>
    <mergeCell ref="B65:I65"/>
    <mergeCell ref="J23:K23"/>
    <mergeCell ref="B28:F28"/>
    <mergeCell ref="B52:F52"/>
    <mergeCell ref="B115:F115"/>
    <mergeCell ref="B102:I102"/>
    <mergeCell ref="H104:I104"/>
    <mergeCell ref="B103:F103"/>
    <mergeCell ref="B94:F94"/>
    <mergeCell ref="B41:F41"/>
    <mergeCell ref="B75:F75"/>
    <mergeCell ref="B84:F84"/>
    <mergeCell ref="B79:F79"/>
    <mergeCell ref="B71:F71"/>
    <mergeCell ref="E8:I8"/>
    <mergeCell ref="B42:F42"/>
    <mergeCell ref="B30:F30"/>
    <mergeCell ref="E12:H12"/>
    <mergeCell ref="E21:H21"/>
    <mergeCell ref="B80:F80"/>
    <mergeCell ref="B25:I25"/>
    <mergeCell ref="E4:I4"/>
    <mergeCell ref="E11:H11"/>
    <mergeCell ref="E5:I5"/>
    <mergeCell ref="A6:D6"/>
    <mergeCell ref="E6:I6"/>
    <mergeCell ref="E7:I7"/>
    <mergeCell ref="A1:I1"/>
    <mergeCell ref="B46:F46"/>
    <mergeCell ref="B47:F47"/>
    <mergeCell ref="B86:F86"/>
    <mergeCell ref="A2:I2"/>
    <mergeCell ref="E3:I3"/>
    <mergeCell ref="B31:F31"/>
    <mergeCell ref="B32:F32"/>
    <mergeCell ref="A9:C9"/>
    <mergeCell ref="B45:F45"/>
    <mergeCell ref="B166:F166"/>
    <mergeCell ref="B153:I153"/>
    <mergeCell ref="B154:F154"/>
    <mergeCell ref="B152:F152"/>
    <mergeCell ref="B137:F137"/>
    <mergeCell ref="B143:F143"/>
    <mergeCell ref="B158:F158"/>
    <mergeCell ref="B159:F159"/>
    <mergeCell ref="B160:F160"/>
    <mergeCell ref="B148:F148"/>
    <mergeCell ref="F15:H15"/>
    <mergeCell ref="B37:F37"/>
    <mergeCell ref="B169:F169"/>
    <mergeCell ref="B170:I170"/>
    <mergeCell ref="B171:F171"/>
    <mergeCell ref="B168:F168"/>
    <mergeCell ref="B165:F165"/>
    <mergeCell ref="B129:F129"/>
    <mergeCell ref="B130:F130"/>
    <mergeCell ref="B151:F151"/>
    <mergeCell ref="B51:F51"/>
    <mergeCell ref="B53:F53"/>
    <mergeCell ref="B61:F61"/>
    <mergeCell ref="B56:F56"/>
    <mergeCell ref="B57:F57"/>
    <mergeCell ref="B58:F58"/>
    <mergeCell ref="B59:F59"/>
    <mergeCell ref="B60:F60"/>
    <mergeCell ref="E13:H13"/>
    <mergeCell ref="A14:D14"/>
    <mergeCell ref="B36:F36"/>
    <mergeCell ref="B35:F35"/>
    <mergeCell ref="B29:F29"/>
    <mergeCell ref="E20:H20"/>
    <mergeCell ref="A15:D15"/>
    <mergeCell ref="A16:I16"/>
    <mergeCell ref="E19:H19"/>
    <mergeCell ref="F14:H14"/>
    <mergeCell ref="B157:F157"/>
    <mergeCell ref="B116:F116"/>
    <mergeCell ref="B125:F125"/>
    <mergeCell ref="B123:F123"/>
    <mergeCell ref="D156:E156"/>
    <mergeCell ref="B156:C156"/>
    <mergeCell ref="B155:C155"/>
    <mergeCell ref="D155:E155"/>
    <mergeCell ref="B139:B142"/>
    <mergeCell ref="B126:F126"/>
    <mergeCell ref="B127:F127"/>
    <mergeCell ref="B128:F128"/>
    <mergeCell ref="B131:F131"/>
    <mergeCell ref="B149:F149"/>
    <mergeCell ref="B150:F150"/>
  </mergeCells>
  <printOptions horizontalCentered="1"/>
  <pageMargins left="0.7874015748031497" right="0.2755905511811024" top="0.2755905511811024" bottom="0.35433070866141736" header="0" footer="0.35433070866141736"/>
  <pageSetup fitToHeight="3" horizontalDpi="600" verticalDpi="600" orientation="portrait" paperSize="9" scale="43" r:id="rId2"/>
  <headerFooter alignWithMargins="0">
    <oddFooter>&amp;Lgedruckt am: &amp;D&amp;RSeite &amp;P von &amp;N</oddFooter>
  </headerFooter>
  <rowBreaks count="2" manualBreakCount="2">
    <brk id="71" max="8" man="1"/>
    <brk id="133" max="8" man="1"/>
  </rowBreaks>
  <ignoredErrors>
    <ignoredError sqref="G143 G116 G148 G158 G176 G169" formulaRange="1"/>
    <ignoredError sqref="I110 I36 I176 I76 I88 I92" formula="1"/>
  </ignoredErrors>
  <legacyDrawing r:id="rId1"/>
</worksheet>
</file>

<file path=xl/worksheets/sheet4.xml><?xml version="1.0" encoding="utf-8"?>
<worksheet xmlns="http://schemas.openxmlformats.org/spreadsheetml/2006/main" xmlns:r="http://schemas.openxmlformats.org/officeDocument/2006/relationships">
  <sheetPr codeName="Tabelle3">
    <tabColor rgb="FF92D050"/>
    <pageSetUpPr fitToPage="1"/>
  </sheetPr>
  <dimension ref="A1:O172"/>
  <sheetViews>
    <sheetView showGridLines="0" showZeros="0" zoomScale="75" zoomScaleNormal="75" zoomScalePageLayoutView="0" workbookViewId="0" topLeftCell="A31">
      <selection activeCell="I48" sqref="I48"/>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5.57421875" style="1" customWidth="1"/>
    <col min="11" max="11" width="15.0039062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11" ht="55.5" customHeight="1">
      <c r="A2" s="787" t="str">
        <f>Eingabetabelle!$A$2</f>
        <v>Berechnung der Entgelte für Kindertagesstätten im Landkreis Potsdam-Mittelmark
für das Jahr 2019
Rechtsstand: 01.10.2017</v>
      </c>
      <c r="B2" s="788"/>
      <c r="C2" s="788"/>
      <c r="D2" s="788"/>
      <c r="E2" s="789"/>
      <c r="F2" s="789"/>
      <c r="G2" s="789"/>
      <c r="H2" s="789"/>
      <c r="I2" s="790"/>
      <c r="J2" s="771" t="s">
        <v>378</v>
      </c>
      <c r="K2" s="772"/>
    </row>
    <row r="3" spans="1:11" ht="27.75" customHeight="1">
      <c r="A3" s="797" t="s">
        <v>36</v>
      </c>
      <c r="B3" s="798"/>
      <c r="C3" s="798"/>
      <c r="D3" s="798"/>
      <c r="E3" s="798"/>
      <c r="F3" s="798"/>
      <c r="G3" s="798"/>
      <c r="H3" s="798"/>
      <c r="I3" s="799"/>
      <c r="J3" s="773"/>
      <c r="K3" s="774"/>
    </row>
    <row r="4" spans="1:11" ht="22.5" customHeight="1">
      <c r="A4" s="166" t="s">
        <v>0</v>
      </c>
      <c r="B4" s="167"/>
      <c r="C4" s="168"/>
      <c r="D4" s="165"/>
      <c r="E4" s="794">
        <f>Eingabetabelle!$E$3</f>
        <v>0</v>
      </c>
      <c r="F4" s="795"/>
      <c r="G4" s="795"/>
      <c r="H4" s="795"/>
      <c r="I4" s="796"/>
      <c r="J4" s="773"/>
      <c r="K4" s="774"/>
    </row>
    <row r="5" spans="1:11" ht="22.5" customHeight="1">
      <c r="A5" s="169" t="s">
        <v>1</v>
      </c>
      <c r="B5" s="170"/>
      <c r="C5" s="171"/>
      <c r="D5" s="165"/>
      <c r="E5" s="794">
        <f>Eingabetabelle!$E$4</f>
        <v>0</v>
      </c>
      <c r="F5" s="795"/>
      <c r="G5" s="795"/>
      <c r="H5" s="795"/>
      <c r="I5" s="796"/>
      <c r="J5" s="773"/>
      <c r="K5" s="774"/>
    </row>
    <row r="6" spans="1:11" ht="22.5" customHeight="1">
      <c r="A6" s="169" t="s">
        <v>2</v>
      </c>
      <c r="B6" s="170"/>
      <c r="C6" s="171"/>
      <c r="D6" s="165"/>
      <c r="E6" s="794">
        <f>Eingabetabelle!$E$7</f>
        <v>0</v>
      </c>
      <c r="F6" s="795"/>
      <c r="G6" s="795"/>
      <c r="H6" s="795"/>
      <c r="I6" s="796"/>
      <c r="J6" s="773"/>
      <c r="K6" s="774"/>
    </row>
    <row r="7" spans="1:11" ht="24" customHeight="1">
      <c r="A7" s="284" t="s">
        <v>3</v>
      </c>
      <c r="B7" s="285"/>
      <c r="C7" s="286"/>
      <c r="D7" s="165"/>
      <c r="E7" s="800">
        <f>Eingabetabelle!$E$8</f>
        <v>0</v>
      </c>
      <c r="F7" s="801"/>
      <c r="G7" s="801"/>
      <c r="H7" s="801"/>
      <c r="I7" s="796"/>
      <c r="J7" s="773"/>
      <c r="K7" s="774"/>
    </row>
    <row r="8" spans="1:11" ht="24" customHeight="1">
      <c r="A8" s="702" t="s">
        <v>95</v>
      </c>
      <c r="B8" s="703"/>
      <c r="C8" s="804"/>
      <c r="D8" s="287" t="str">
        <f>Eingabetabelle!$D$9</f>
        <v>nein</v>
      </c>
      <c r="E8" s="794" t="s">
        <v>10</v>
      </c>
      <c r="F8" s="795"/>
      <c r="G8" s="795"/>
      <c r="H8" s="530" t="str">
        <f>Einstellungen!C9&amp;"/"&amp;Einstellungen!E9</f>
        <v>0,8/5</v>
      </c>
      <c r="I8" s="520" t="str">
        <f>Einstellungen!C9&amp;"/"&amp;Einstellungen!D9</f>
        <v>0,8/5</v>
      </c>
      <c r="J8" s="522" t="str">
        <f>Einstellungen!C9&amp;"/"&amp;Einstellungen!F9</f>
        <v>0,8/7</v>
      </c>
      <c r="K8" s="512"/>
    </row>
    <row r="9" spans="1:11" ht="19.5" customHeight="1">
      <c r="A9" s="641" t="s">
        <v>4</v>
      </c>
      <c r="B9" s="642"/>
      <c r="C9" s="642"/>
      <c r="D9" s="288">
        <f>Eingabetabelle!$D$10</f>
        <v>0</v>
      </c>
      <c r="E9" s="484" t="s">
        <v>79</v>
      </c>
      <c r="F9" s="485"/>
      <c r="G9" s="485"/>
      <c r="H9" s="531">
        <f>ROUND(D9*Einstellungen!C9/Einstellungen!E9,3)</f>
        <v>0</v>
      </c>
      <c r="I9" s="521">
        <f>ROUND(D9*Einstellungen!C9/Einstellungen!D9,3)</f>
        <v>0</v>
      </c>
      <c r="J9" s="523">
        <f>ROUND(D9*Einstellungen!C9/Einstellungen!F9,3)</f>
        <v>0</v>
      </c>
      <c r="K9" s="512"/>
    </row>
    <row r="10" spans="1:11" ht="22.5" customHeight="1">
      <c r="A10" s="166" t="s">
        <v>5</v>
      </c>
      <c r="B10" s="167"/>
      <c r="C10" s="168"/>
      <c r="D10" s="290">
        <f>Eingabetabelle!$D$11</f>
        <v>250</v>
      </c>
      <c r="E10" s="791" t="str">
        <f>Eingabetabelle!E11</f>
        <v> Durchschnittssatz ErzieherIn pro Monat</v>
      </c>
      <c r="F10" s="792"/>
      <c r="G10" s="792"/>
      <c r="H10" s="793"/>
      <c r="I10" s="291">
        <f>Eingabetabelle!I11</f>
        <v>0</v>
      </c>
      <c r="J10" s="487"/>
      <c r="K10" s="512"/>
    </row>
    <row r="11" spans="1:11" ht="22.5" customHeight="1">
      <c r="A11" s="169" t="s">
        <v>6</v>
      </c>
      <c r="B11" s="170"/>
      <c r="C11" s="171"/>
      <c r="D11" s="292">
        <f>Eingabetabelle!$D$12</f>
        <v>0</v>
      </c>
      <c r="E11" s="704" t="str">
        <f>Eingabetabelle!E12</f>
        <v> Durchschnittssatz LeiterIn pro Monat</v>
      </c>
      <c r="F11" s="705"/>
      <c r="G11" s="705"/>
      <c r="H11" s="706"/>
      <c r="I11" s="291">
        <f>Eingabetabelle!I12</f>
        <v>0</v>
      </c>
      <c r="J11" s="488"/>
      <c r="K11" s="512"/>
    </row>
    <row r="12" spans="1:11" ht="22.5" customHeight="1" thickBot="1">
      <c r="A12" s="173" t="s">
        <v>7</v>
      </c>
      <c r="B12" s="174"/>
      <c r="C12" s="175"/>
      <c r="D12" s="293">
        <f>Eingabetabelle!$D$13</f>
        <v>0</v>
      </c>
      <c r="E12" s="704" t="str">
        <f>Eingabetabelle!E13</f>
        <v> Durchschnittssatz gemäß KitaLAV</v>
      </c>
      <c r="F12" s="705"/>
      <c r="G12" s="705"/>
      <c r="H12" s="706"/>
      <c r="I12" s="291">
        <f>Eingabetabelle!I13</f>
        <v>0</v>
      </c>
      <c r="J12" s="488"/>
      <c r="K12" s="512"/>
    </row>
    <row r="13" spans="1:11" ht="22.5" customHeight="1">
      <c r="A13" s="809" t="str">
        <f>Eingabetabelle!A14</f>
        <v>Jahresmittel der belegten Plätze des Vorjahres:</v>
      </c>
      <c r="B13" s="810"/>
      <c r="C13" s="810"/>
      <c r="D13" s="810"/>
      <c r="E13" s="587">
        <f>Eingabetabelle!E14</f>
        <v>0</v>
      </c>
      <c r="F13" s="811"/>
      <c r="G13" s="812"/>
      <c r="H13" s="812"/>
      <c r="I13" s="813"/>
      <c r="J13" s="488"/>
      <c r="K13" s="512"/>
    </row>
    <row r="14" spans="1:11" ht="22.5" customHeight="1" thickBot="1">
      <c r="A14" s="663" t="s">
        <v>78</v>
      </c>
      <c r="B14" s="664"/>
      <c r="C14" s="664"/>
      <c r="D14" s="664"/>
      <c r="E14" s="588">
        <f>Eingabetabelle!$E$15</f>
        <v>0</v>
      </c>
      <c r="F14" s="783"/>
      <c r="G14" s="784"/>
      <c r="H14" s="784"/>
      <c r="I14" s="785"/>
      <c r="J14" s="488"/>
      <c r="K14" s="512"/>
    </row>
    <row r="15" spans="1:11" ht="22.5" customHeight="1">
      <c r="A15" s="814" t="s">
        <v>73</v>
      </c>
      <c r="B15" s="815"/>
      <c r="C15" s="815"/>
      <c r="D15" s="815"/>
      <c r="E15" s="816"/>
      <c r="F15" s="816"/>
      <c r="G15" s="816"/>
      <c r="H15" s="816"/>
      <c r="I15" s="817"/>
      <c r="J15" s="488"/>
      <c r="K15" s="512"/>
    </row>
    <row r="16" spans="1:11"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c r="J16" s="488"/>
      <c r="K16" s="512"/>
    </row>
    <row r="17" spans="1:11"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c r="J17" s="488"/>
      <c r="K17" s="512"/>
    </row>
    <row r="18" spans="1:11"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c r="J18" s="488"/>
      <c r="K18" s="512"/>
    </row>
    <row r="19" spans="1:11"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c r="J19" s="488"/>
      <c r="K19" s="512"/>
    </row>
    <row r="20" spans="1:11"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c r="J20" s="488"/>
      <c r="K20" s="512"/>
    </row>
    <row r="21" spans="1:11" ht="7.5" customHeight="1" thickBot="1">
      <c r="A21" s="280"/>
      <c r="B21" s="275"/>
      <c r="C21" s="195"/>
      <c r="D21" s="281"/>
      <c r="E21" s="282"/>
      <c r="F21" s="282"/>
      <c r="G21" s="282"/>
      <c r="H21" s="282"/>
      <c r="I21" s="283"/>
      <c r="J21" s="519"/>
      <c r="K21" s="518"/>
    </row>
    <row r="22" spans="1:12" ht="36.75" customHeight="1" thickBot="1">
      <c r="A22" s="243"/>
      <c r="B22" s="244"/>
      <c r="C22" s="244"/>
      <c r="D22" s="244"/>
      <c r="E22" s="244"/>
      <c r="F22" s="245"/>
      <c r="G22" s="246" t="s">
        <v>8</v>
      </c>
      <c r="H22" s="246" t="s">
        <v>9</v>
      </c>
      <c r="I22" s="247" t="s">
        <v>35</v>
      </c>
      <c r="J22" s="510" t="s">
        <v>8</v>
      </c>
      <c r="K22" s="511" t="s">
        <v>35</v>
      </c>
      <c r="L22" s="16"/>
    </row>
    <row r="23" spans="1:11" ht="12.75" customHeight="1" hidden="1" thickBot="1">
      <c r="A23" s="730">
        <v>1</v>
      </c>
      <c r="B23" s="731"/>
      <c r="C23" s="731"/>
      <c r="D23" s="731"/>
      <c r="E23" s="731"/>
      <c r="F23" s="732"/>
      <c r="G23" s="25">
        <v>2</v>
      </c>
      <c r="H23" s="25">
        <v>3</v>
      </c>
      <c r="I23" s="4">
        <v>4</v>
      </c>
      <c r="J23" s="490"/>
      <c r="K23" s="491"/>
    </row>
    <row r="24" spans="1:11" ht="22.5" customHeight="1">
      <c r="A24" s="227" t="s">
        <v>11</v>
      </c>
      <c r="B24" s="727" t="s">
        <v>252</v>
      </c>
      <c r="C24" s="727"/>
      <c r="D24" s="727"/>
      <c r="E24" s="727"/>
      <c r="F24" s="727"/>
      <c r="G24" s="727"/>
      <c r="H24" s="727"/>
      <c r="I24" s="805"/>
      <c r="J24" s="490"/>
      <c r="K24" s="527"/>
    </row>
    <row r="25" spans="1:11" ht="33.75" customHeight="1">
      <c r="A25" s="109" t="s">
        <v>12</v>
      </c>
      <c r="B25" s="685" t="s">
        <v>101</v>
      </c>
      <c r="C25" s="686"/>
      <c r="D25" s="686"/>
      <c r="E25" s="686"/>
      <c r="F25" s="687"/>
      <c r="G25" s="128">
        <f>SUM(G26:G28)</f>
        <v>0</v>
      </c>
      <c r="H25" s="128">
        <f>ROUND(G25/$D$10,2)</f>
        <v>0</v>
      </c>
      <c r="I25" s="129">
        <f>IF(D9=0,0,ROUND(G25/$D$10/$D$9,2))</f>
        <v>0</v>
      </c>
      <c r="J25" s="504">
        <f>J26+J27</f>
        <v>0</v>
      </c>
      <c r="K25" s="505">
        <f>IF(D9=0,0,ROUND(J25/$D$10/$D$9,2))</f>
        <v>0</v>
      </c>
    </row>
    <row r="26" spans="1:11"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c r="J26" s="504">
        <f>I16*I11*Einstellungen!C20*12</f>
        <v>0</v>
      </c>
      <c r="K26" s="506"/>
    </row>
    <row r="27" spans="1:11" ht="23.25" customHeight="1" thickBot="1">
      <c r="A27" s="5"/>
      <c r="B27" s="622" t="str">
        <f>"   - …für Erzieherin (in Höhe von "&amp;Einstellungen!C16*100&amp;"% des n.p.Pers )"</f>
        <v>   - …für Erzieherin (in Höhe von 88,6% des n.p.Pers )</v>
      </c>
      <c r="C27" s="733"/>
      <c r="D27" s="733"/>
      <c r="E27" s="733"/>
      <c r="F27" s="734"/>
      <c r="G27" s="128">
        <f>(I9*I10*Einstellungen!C16*12)</f>
        <v>0</v>
      </c>
      <c r="H27" s="128">
        <f>ROUND(G27/$D$10,2)</f>
        <v>0</v>
      </c>
      <c r="I27" s="824"/>
      <c r="J27" s="504">
        <f>(J9*I10*Einstellungen!C19*12)</f>
        <v>0</v>
      </c>
      <c r="K27" s="507"/>
    </row>
    <row r="28" spans="1:11" ht="23.25" customHeight="1" thickBot="1">
      <c r="A28" s="563"/>
      <c r="B28" s="818" t="s">
        <v>389</v>
      </c>
      <c r="C28" s="818"/>
      <c r="D28" s="818"/>
      <c r="E28" s="818"/>
      <c r="F28" s="819"/>
      <c r="G28" s="564">
        <f>Eingabetabelle!G29</f>
        <v>0</v>
      </c>
      <c r="H28" s="320">
        <f>ROUND(G28/$D$10,2)</f>
        <v>0</v>
      </c>
      <c r="I28" s="825"/>
      <c r="J28" s="565"/>
      <c r="K28" s="507"/>
    </row>
    <row r="29" spans="1:11" ht="22.5" customHeight="1" thickBot="1">
      <c r="A29" s="119"/>
      <c r="B29" s="120" t="s">
        <v>115</v>
      </c>
      <c r="C29" s="121"/>
      <c r="D29" s="121"/>
      <c r="E29" s="121"/>
      <c r="F29" s="122"/>
      <c r="G29" s="123">
        <f>Eingabetabelle!G62</f>
        <v>0</v>
      </c>
      <c r="H29" s="123">
        <f>Eingabetabelle!H62</f>
        <v>0</v>
      </c>
      <c r="I29" s="124">
        <f>Eingabetabelle!I62</f>
        <v>0</v>
      </c>
      <c r="J29" s="508">
        <f>Eingabetabelle!G62</f>
        <v>0</v>
      </c>
      <c r="K29" s="509">
        <f>Eingabetabelle!I62</f>
        <v>0</v>
      </c>
    </row>
    <row r="30" spans="1:13" s="2" customFormat="1" ht="29.25" customHeight="1" thickBot="1">
      <c r="A30" s="125"/>
      <c r="B30" s="762" t="s">
        <v>110</v>
      </c>
      <c r="C30" s="762"/>
      <c r="D30" s="762"/>
      <c r="E30" s="762"/>
      <c r="F30" s="763"/>
      <c r="G30" s="116">
        <f>G29+G25</f>
        <v>0</v>
      </c>
      <c r="H30" s="116">
        <f>H29+H25</f>
        <v>0</v>
      </c>
      <c r="I30" s="117">
        <f>I25+I29</f>
        <v>0</v>
      </c>
      <c r="J30" s="502">
        <f>J29+J25</f>
        <v>0</v>
      </c>
      <c r="K30" s="503">
        <f>K29+K25</f>
        <v>0</v>
      </c>
      <c r="M30" s="343"/>
    </row>
    <row r="31" spans="1:11" ht="22.5" customHeight="1" thickBot="1">
      <c r="A31" s="226" t="s">
        <v>31</v>
      </c>
      <c r="B31" s="758" t="s">
        <v>295</v>
      </c>
      <c r="C31" s="758"/>
      <c r="D31" s="758"/>
      <c r="E31" s="758"/>
      <c r="F31" s="758"/>
      <c r="G31" s="758"/>
      <c r="H31" s="758"/>
      <c r="I31" s="759"/>
      <c r="J31" s="524"/>
      <c r="K31" s="525"/>
    </row>
    <row r="32" spans="1:11" ht="22.5" customHeight="1">
      <c r="A32" s="118" t="s">
        <v>32</v>
      </c>
      <c r="B32" s="829" t="s">
        <v>33</v>
      </c>
      <c r="C32" s="829"/>
      <c r="D32" s="829"/>
      <c r="E32" s="829"/>
      <c r="F32" s="829"/>
      <c r="G32" s="829"/>
      <c r="H32" s="829"/>
      <c r="I32" s="830"/>
      <c r="J32" s="526"/>
      <c r="K32" s="489"/>
    </row>
    <row r="33" spans="1:11" ht="22.5" customHeight="1">
      <c r="A33" s="135"/>
      <c r="B33" s="101" t="s">
        <v>118</v>
      </c>
      <c r="C33" s="6"/>
      <c r="D33" s="6"/>
      <c r="E33" s="6"/>
      <c r="F33" s="7"/>
      <c r="G33" s="110">
        <f>(I9*I10*12)</f>
        <v>0</v>
      </c>
      <c r="H33" s="112">
        <f>ROUND(G33/$D$10,2)</f>
        <v>0</v>
      </c>
      <c r="I33" s="111">
        <f>IF(D9=0,0,ROUND(G33/$D$10/D9,2))</f>
        <v>0</v>
      </c>
      <c r="J33" s="500">
        <f>(J9*I10*12)</f>
        <v>0</v>
      </c>
      <c r="K33" s="501">
        <f>IF(D9=0,0,ROUND(J33/$D$10/D9,2))</f>
        <v>0</v>
      </c>
    </row>
    <row r="34" spans="1:11" ht="22.5" customHeight="1">
      <c r="A34" s="135"/>
      <c r="B34" s="101" t="s">
        <v>119</v>
      </c>
      <c r="C34" s="6"/>
      <c r="D34" s="6"/>
      <c r="E34" s="6"/>
      <c r="F34" s="7"/>
      <c r="G34" s="110">
        <f>Eingabetabelle!G68</f>
        <v>0</v>
      </c>
      <c r="H34" s="112">
        <f>ROUND(G34/$D$10,2)</f>
        <v>0</v>
      </c>
      <c r="I34" s="111">
        <f>IF(D9=0,0,ROUND(G34/$D$10/$D$9,2))</f>
        <v>0</v>
      </c>
      <c r="J34" s="500">
        <f>ROUND(I16*I11*12,2)</f>
        <v>0</v>
      </c>
      <c r="K34" s="501">
        <f>IF(D9=0,0,ROUND(J34/$D$10/$D$9,2))</f>
        <v>0</v>
      </c>
    </row>
    <row r="35" spans="1:11" ht="22.5" customHeight="1">
      <c r="A35" s="135"/>
      <c r="B35" s="224" t="s">
        <v>120</v>
      </c>
      <c r="C35" s="569"/>
      <c r="D35" s="569"/>
      <c r="E35" s="569"/>
      <c r="F35" s="570"/>
      <c r="G35" s="110">
        <f>Eingabetabelle!G69</f>
        <v>0</v>
      </c>
      <c r="H35" s="112">
        <f>ROUND(G35/$D$10,2)</f>
        <v>0</v>
      </c>
      <c r="I35" s="111">
        <f>IF(D9=0,0,ROUND((G35/$D$10/$D$9),2))</f>
        <v>0</v>
      </c>
      <c r="J35" s="500">
        <f>Eingabetabelle!G69</f>
        <v>0</v>
      </c>
      <c r="K35" s="501">
        <f>IF(D9=0,0,ROUND((J35/$D$10/$D$9),2))</f>
        <v>0</v>
      </c>
    </row>
    <row r="36" spans="1:11" ht="22.5" customHeight="1" thickBot="1">
      <c r="A36" s="566"/>
      <c r="B36" s="820" t="s">
        <v>388</v>
      </c>
      <c r="C36" s="821"/>
      <c r="D36" s="821"/>
      <c r="E36" s="821"/>
      <c r="F36" s="822"/>
      <c r="G36" s="562">
        <f>Eingabetabelle!G70</f>
        <v>0</v>
      </c>
      <c r="H36" s="112">
        <f>ROUND(G36/$D$10,2)</f>
        <v>0</v>
      </c>
      <c r="I36" s="111">
        <f>IF(D9=0,0,ROUND((G36/$D$10/$D$9),2))</f>
        <v>0</v>
      </c>
      <c r="J36" s="567"/>
      <c r="K36" s="568"/>
    </row>
    <row r="37" spans="1:11" ht="23.25" customHeight="1" thickBot="1">
      <c r="A37" s="115"/>
      <c r="B37" s="802" t="s">
        <v>244</v>
      </c>
      <c r="C37" s="802"/>
      <c r="D37" s="802"/>
      <c r="E37" s="802"/>
      <c r="F37" s="803"/>
      <c r="G37" s="116">
        <f>SUM(G33:G36)</f>
        <v>0</v>
      </c>
      <c r="H37" s="116">
        <f>G37/D10</f>
        <v>0</v>
      </c>
      <c r="I37" s="117">
        <f>IF($D$9=0,0,ROUND(G37/$D$10/$D$9,2))</f>
        <v>0</v>
      </c>
      <c r="J37" s="502">
        <f>J33+J34+J35</f>
        <v>0</v>
      </c>
      <c r="K37" s="503">
        <f>IF($D$9=0,0,ROUND(J37/$D$10/$D$9,2))</f>
        <v>0</v>
      </c>
    </row>
    <row r="38" spans="1:10" ht="15.75" customHeight="1" thickBot="1">
      <c r="A38" s="344"/>
      <c r="B38" s="277"/>
      <c r="C38" s="277"/>
      <c r="D38" s="277"/>
      <c r="E38" s="277"/>
      <c r="F38" s="277"/>
      <c r="G38" s="278"/>
      <c r="H38" s="278"/>
      <c r="I38" s="279"/>
      <c r="J38" s="9"/>
    </row>
    <row r="39" spans="1:11" ht="47.25" customHeight="1" thickBot="1">
      <c r="A39" s="755" t="s">
        <v>251</v>
      </c>
      <c r="B39" s="673"/>
      <c r="C39" s="673"/>
      <c r="D39" s="673"/>
      <c r="E39" s="673"/>
      <c r="F39" s="673"/>
      <c r="G39" s="673"/>
      <c r="H39" s="673"/>
      <c r="I39" s="674"/>
      <c r="J39" s="528"/>
      <c r="K39" s="529"/>
    </row>
    <row r="40" spans="1:11" ht="23.25" customHeight="1" thickBot="1">
      <c r="A40" s="216" t="s">
        <v>11</v>
      </c>
      <c r="B40" s="746" t="s">
        <v>252</v>
      </c>
      <c r="C40" s="746"/>
      <c r="D40" s="746"/>
      <c r="E40" s="746"/>
      <c r="F40" s="747"/>
      <c r="G40" s="258">
        <f>G30</f>
        <v>0</v>
      </c>
      <c r="H40" s="258">
        <f>H30</f>
        <v>0</v>
      </c>
      <c r="I40" s="259">
        <f>I30</f>
        <v>0</v>
      </c>
      <c r="J40" s="492">
        <f>J30</f>
        <v>0</v>
      </c>
      <c r="K40" s="493">
        <f>K30</f>
        <v>0</v>
      </c>
    </row>
    <row r="41" spans="1:11" ht="23.25" customHeight="1" thickBot="1">
      <c r="A41" s="332" t="s">
        <v>31</v>
      </c>
      <c r="B41" s="746" t="s">
        <v>253</v>
      </c>
      <c r="C41" s="746"/>
      <c r="D41" s="746"/>
      <c r="E41" s="746"/>
      <c r="F41" s="747"/>
      <c r="G41" s="215">
        <f>SUM(G42:G48)</f>
        <v>0</v>
      </c>
      <c r="H41" s="258">
        <f>SUM(H42:H48)</f>
        <v>0</v>
      </c>
      <c r="I41" s="259">
        <f>SUM(I42:I48)</f>
        <v>0</v>
      </c>
      <c r="J41" s="492">
        <f>SUM(J42:J48)</f>
        <v>0</v>
      </c>
      <c r="K41" s="493">
        <f>SUM(K42:K48)</f>
        <v>0</v>
      </c>
    </row>
    <row r="42" spans="1:11" ht="18.75" customHeight="1">
      <c r="A42" s="222"/>
      <c r="B42" s="748" t="s">
        <v>254</v>
      </c>
      <c r="C42" s="748"/>
      <c r="D42" s="748"/>
      <c r="E42" s="748"/>
      <c r="F42" s="749"/>
      <c r="G42" s="465">
        <f>G37</f>
        <v>0</v>
      </c>
      <c r="H42" s="466">
        <f>ROUND(G42/$D$10,2)</f>
        <v>0</v>
      </c>
      <c r="I42" s="467">
        <f>IF(D9=0,0,ROUND(G42/$D$10/$D$9,2))</f>
        <v>0</v>
      </c>
      <c r="J42" s="494">
        <f>J37</f>
        <v>0</v>
      </c>
      <c r="K42" s="495">
        <f>IF(D9=0,0,ROUND(J42/$D$10/$D$9,2))</f>
        <v>0</v>
      </c>
    </row>
    <row r="43" spans="1:11" ht="22.5" customHeight="1">
      <c r="A43" s="261"/>
      <c r="B43" s="750" t="s">
        <v>255</v>
      </c>
      <c r="C43" s="750"/>
      <c r="D43" s="750"/>
      <c r="E43" s="750"/>
      <c r="F43" s="751"/>
      <c r="G43" s="468">
        <f>Eingabetabelle!G201</f>
        <v>0</v>
      </c>
      <c r="H43" s="469">
        <f>Eingabetabelle!H201</f>
        <v>0</v>
      </c>
      <c r="I43" s="470">
        <f>Eingabetabelle!I201</f>
        <v>0</v>
      </c>
      <c r="J43" s="496">
        <f>Eingabetabelle!G201</f>
        <v>0</v>
      </c>
      <c r="K43" s="497">
        <f aca="true" t="shared" si="0" ref="K43:K48">I43</f>
        <v>0</v>
      </c>
    </row>
    <row r="44" spans="1:11" ht="22.5" customHeight="1">
      <c r="A44" s="257"/>
      <c r="B44" s="750" t="s">
        <v>256</v>
      </c>
      <c r="C44" s="750"/>
      <c r="D44" s="750"/>
      <c r="E44" s="750"/>
      <c r="F44" s="751"/>
      <c r="G44" s="468">
        <f>Eingabetabelle!G202</f>
        <v>0</v>
      </c>
      <c r="H44" s="469">
        <f>Eingabetabelle!H202</f>
        <v>0</v>
      </c>
      <c r="I44" s="470">
        <f>Eingabetabelle!I202</f>
        <v>0</v>
      </c>
      <c r="J44" s="496">
        <f>Eingabetabelle!G202</f>
        <v>0</v>
      </c>
      <c r="K44" s="497">
        <f t="shared" si="0"/>
        <v>0</v>
      </c>
    </row>
    <row r="45" spans="1:11" ht="18" customHeight="1">
      <c r="A45" s="257"/>
      <c r="B45" s="750" t="s">
        <v>257</v>
      </c>
      <c r="C45" s="750"/>
      <c r="D45" s="750"/>
      <c r="E45" s="750"/>
      <c r="F45" s="751"/>
      <c r="G45" s="468">
        <f>Eingabetabelle!G203</f>
        <v>0</v>
      </c>
      <c r="H45" s="469">
        <f>Eingabetabelle!H203</f>
        <v>0</v>
      </c>
      <c r="I45" s="470">
        <f>Eingabetabelle!I203</f>
        <v>0</v>
      </c>
      <c r="J45" s="496">
        <f>Eingabetabelle!G203</f>
        <v>0</v>
      </c>
      <c r="K45" s="497">
        <f t="shared" si="0"/>
        <v>0</v>
      </c>
    </row>
    <row r="46" spans="1:11" ht="22.5" customHeight="1">
      <c r="A46" s="261"/>
      <c r="B46" s="750" t="s">
        <v>258</v>
      </c>
      <c r="C46" s="750"/>
      <c r="D46" s="750"/>
      <c r="E46" s="750"/>
      <c r="F46" s="751"/>
      <c r="G46" s="468">
        <f>Eingabetabelle!G204</f>
        <v>0</v>
      </c>
      <c r="H46" s="469">
        <f>Eingabetabelle!H204</f>
        <v>0</v>
      </c>
      <c r="I46" s="470">
        <f>Eingabetabelle!I204</f>
        <v>0</v>
      </c>
      <c r="J46" s="496">
        <f>Eingabetabelle!G204</f>
        <v>0</v>
      </c>
      <c r="K46" s="497">
        <f t="shared" si="0"/>
        <v>0</v>
      </c>
    </row>
    <row r="47" spans="1:11" ht="22.5" customHeight="1">
      <c r="A47" s="257"/>
      <c r="B47" s="744" t="s">
        <v>259</v>
      </c>
      <c r="C47" s="744"/>
      <c r="D47" s="744"/>
      <c r="E47" s="744"/>
      <c r="F47" s="745"/>
      <c r="G47" s="468">
        <f>Eingabetabelle!G205</f>
        <v>0</v>
      </c>
      <c r="H47" s="469">
        <f>Eingabetabelle!H205</f>
        <v>0</v>
      </c>
      <c r="I47" s="470">
        <f>Eingabetabelle!I205</f>
        <v>0</v>
      </c>
      <c r="J47" s="496">
        <f>Eingabetabelle!G205</f>
        <v>0</v>
      </c>
      <c r="K47" s="497">
        <f t="shared" si="0"/>
        <v>0</v>
      </c>
    </row>
    <row r="48" spans="1:11" ht="22.5" customHeight="1" thickBot="1">
      <c r="A48" s="263"/>
      <c r="B48" s="832" t="s">
        <v>312</v>
      </c>
      <c r="C48" s="832"/>
      <c r="D48" s="832"/>
      <c r="E48" s="832"/>
      <c r="F48" s="833"/>
      <c r="G48" s="337">
        <f>Eingabetabelle!G207</f>
        <v>0</v>
      </c>
      <c r="H48" s="471">
        <f>Eingabetabelle!H207</f>
        <v>0</v>
      </c>
      <c r="I48" s="472">
        <f>Eingabetabelle!I207</f>
        <v>0</v>
      </c>
      <c r="J48" s="498">
        <f>Eingabetabelle!G206</f>
        <v>0</v>
      </c>
      <c r="K48" s="499">
        <f t="shared" si="0"/>
        <v>0</v>
      </c>
    </row>
    <row r="49" spans="1:9" ht="10.5" customHeight="1">
      <c r="A49" s="276"/>
      <c r="B49" s="277"/>
      <c r="C49" s="277"/>
      <c r="D49" s="277"/>
      <c r="E49" s="277"/>
      <c r="F49" s="277"/>
      <c r="G49" s="278"/>
      <c r="H49" s="278"/>
      <c r="I49" s="279"/>
    </row>
    <row r="50" spans="1:9" ht="9.75" customHeight="1">
      <c r="A50" s="276"/>
      <c r="B50" s="277"/>
      <c r="C50" s="277"/>
      <c r="D50" s="277"/>
      <c r="E50" s="277"/>
      <c r="F50" s="277"/>
      <c r="G50" s="278"/>
      <c r="H50" s="278"/>
      <c r="I50" s="279"/>
    </row>
    <row r="51" spans="1:9" ht="22.5" customHeight="1">
      <c r="A51" s="11"/>
      <c r="B51" s="32" t="s">
        <v>37</v>
      </c>
      <c r="C51" s="11"/>
      <c r="D51" s="11"/>
      <c r="E51" s="11"/>
      <c r="F51" s="11"/>
      <c r="I51" s="2"/>
    </row>
    <row r="52" spans="1:10" ht="22.5" customHeight="1">
      <c r="A52" s="308" t="s">
        <v>11</v>
      </c>
      <c r="B52" s="831" t="s">
        <v>111</v>
      </c>
      <c r="C52" s="831"/>
      <c r="D52" s="831"/>
      <c r="E52" s="831"/>
      <c r="F52" s="831"/>
      <c r="H52" s="312">
        <f>IF(Einstellungen!$C$25,I41-(SUM(Eingabetabelle!I39:I55,Eingabetabelle!I29)),"--")</f>
        <v>0</v>
      </c>
      <c r="I52" s="10"/>
      <c r="J52" s="513">
        <f>IF(Einstellungen!$C$25,K41-(SUM(Eingabetabelle!I39:I55)),"--")</f>
        <v>0</v>
      </c>
    </row>
    <row r="53" spans="1:10" ht="22.5" customHeight="1">
      <c r="A53" s="11"/>
      <c r="B53" s="831"/>
      <c r="C53" s="831"/>
      <c r="D53" s="831"/>
      <c r="E53" s="831"/>
      <c r="F53" s="831"/>
      <c r="H53" s="17"/>
      <c r="I53" s="2"/>
      <c r="J53" s="514"/>
    </row>
    <row r="54" spans="1:10" ht="22.5" customHeight="1">
      <c r="A54" s="11"/>
      <c r="B54" s="831"/>
      <c r="C54" s="831"/>
      <c r="D54" s="831"/>
      <c r="E54" s="831"/>
      <c r="F54" s="831"/>
      <c r="H54" s="17"/>
      <c r="I54" s="2"/>
      <c r="J54" s="514"/>
    </row>
    <row r="55" spans="1:10" ht="22.5" customHeight="1">
      <c r="A55" s="11"/>
      <c r="B55" s="828" t="str">
        <f>"1a     Kosten pro Monat im Jahr "&amp;Einstellungen!C4</f>
        <v>1a     Kosten pro Monat im Jahr 2019</v>
      </c>
      <c r="C55" s="828"/>
      <c r="D55" s="828"/>
      <c r="E55" s="828"/>
      <c r="F55" s="828"/>
      <c r="G55" s="21"/>
      <c r="H55" s="312">
        <f>IF(Einstellungen!$C$25,ROUND((H52*($D$10/12)),2),"--")</f>
        <v>0</v>
      </c>
      <c r="I55" s="10"/>
      <c r="J55" s="513">
        <f>IF(Einstellungen!$C$25,ROUND((J52*($D$10/12)),2),"--")</f>
        <v>0</v>
      </c>
    </row>
    <row r="56" spans="1:10" ht="12.75" customHeight="1">
      <c r="A56" s="11"/>
      <c r="B56" s="14"/>
      <c r="C56" s="14"/>
      <c r="D56" s="14"/>
      <c r="E56" s="14"/>
      <c r="F56" s="14"/>
      <c r="H56" s="17"/>
      <c r="I56" s="2"/>
      <c r="J56" s="514"/>
    </row>
    <row r="57" spans="1:10" ht="22.5" customHeight="1">
      <c r="A57" s="308" t="s">
        <v>31</v>
      </c>
      <c r="B57" s="831" t="s">
        <v>401</v>
      </c>
      <c r="C57" s="831"/>
      <c r="D57" s="831"/>
      <c r="E57" s="831"/>
      <c r="F57" s="831"/>
      <c r="H57" s="312">
        <f>IF(Einstellungen!$C$25,I41-I29-Eingabetabelle!I70,"--")</f>
        <v>0</v>
      </c>
      <c r="I57" s="10"/>
      <c r="J57" s="513">
        <f>IF(Einstellungen!$C$25,K41-SUM(Eingabetabelle!I30:I55),"--")</f>
        <v>0</v>
      </c>
    </row>
    <row r="58" spans="2:10" ht="22.5" customHeight="1">
      <c r="B58" s="831"/>
      <c r="C58" s="831"/>
      <c r="D58" s="831"/>
      <c r="E58" s="831"/>
      <c r="F58" s="831"/>
      <c r="H58" s="17"/>
      <c r="I58" s="2"/>
      <c r="J58" s="514"/>
    </row>
    <row r="59" spans="2:10" ht="32.25" customHeight="1">
      <c r="B59" s="831"/>
      <c r="C59" s="831"/>
      <c r="D59" s="831"/>
      <c r="E59" s="831"/>
      <c r="F59" s="831"/>
      <c r="H59" s="17"/>
      <c r="I59" s="2"/>
      <c r="J59" s="514"/>
    </row>
    <row r="60" spans="2:10" ht="22.5" customHeight="1">
      <c r="B60" s="14"/>
      <c r="C60" s="14"/>
      <c r="D60" s="14"/>
      <c r="E60" s="14"/>
      <c r="F60" s="14"/>
      <c r="H60" s="17"/>
      <c r="I60" s="2"/>
      <c r="J60" s="514"/>
    </row>
    <row r="61" spans="2:10" ht="22.5" customHeight="1">
      <c r="B61" s="828" t="str">
        <f>"2a     Kosten im Monat im Jahr "&amp;Einstellungen!C4</f>
        <v>2a     Kosten im Monat im Jahr 2019</v>
      </c>
      <c r="C61" s="828"/>
      <c r="D61" s="828"/>
      <c r="E61" s="828"/>
      <c r="F61" s="20"/>
      <c r="G61" s="21"/>
      <c r="H61" s="312">
        <f>IF(Einstellungen!$C$25,ROUND((H57*($D$10/12)),2),"--")</f>
        <v>0</v>
      </c>
      <c r="I61" s="10"/>
      <c r="J61" s="513">
        <f>IF(Einstellungen!$C$25,ROUND((J57*($D$10/12)),2),"--")</f>
        <v>0</v>
      </c>
    </row>
    <row r="62" spans="2:10" ht="9.75" customHeight="1">
      <c r="B62" s="14"/>
      <c r="C62" s="14"/>
      <c r="D62" s="14"/>
      <c r="E62" s="14"/>
      <c r="F62" s="14"/>
      <c r="H62" s="17"/>
      <c r="I62" s="2"/>
      <c r="J62" s="514"/>
    </row>
    <row r="63" spans="1:10" ht="22.5" customHeight="1">
      <c r="A63" s="308" t="s">
        <v>38</v>
      </c>
      <c r="B63" s="827" t="s">
        <v>54</v>
      </c>
      <c r="C63" s="827"/>
      <c r="D63" s="827"/>
      <c r="E63" s="827"/>
      <c r="F63" s="827"/>
      <c r="H63" s="312">
        <f>IF(Einstellungen!$C$25,I41-I30,"--")</f>
        <v>0</v>
      </c>
      <c r="I63" s="10"/>
      <c r="J63" s="513">
        <f>IF(Einstellungen!$C$25,K41-K30,"--")</f>
        <v>0</v>
      </c>
    </row>
    <row r="64" spans="2:10" ht="22.5" customHeight="1">
      <c r="B64" s="827"/>
      <c r="C64" s="827"/>
      <c r="D64" s="827"/>
      <c r="E64" s="827"/>
      <c r="F64" s="827"/>
      <c r="H64" s="17"/>
      <c r="I64" s="2"/>
      <c r="J64" s="514"/>
    </row>
    <row r="65" spans="2:15" ht="22.5" customHeight="1">
      <c r="B65" s="827"/>
      <c r="C65" s="827"/>
      <c r="D65" s="827"/>
      <c r="E65" s="827"/>
      <c r="F65" s="827"/>
      <c r="H65" s="17"/>
      <c r="I65" s="2"/>
      <c r="J65" s="514"/>
      <c r="O65" s="68"/>
    </row>
    <row r="66" spans="2:10" ht="12.75" customHeight="1">
      <c r="B66" s="827"/>
      <c r="C66" s="827"/>
      <c r="D66" s="827"/>
      <c r="E66" s="827"/>
      <c r="F66" s="827"/>
      <c r="H66" s="17"/>
      <c r="I66" s="2"/>
      <c r="J66" s="514"/>
    </row>
    <row r="67" spans="2:10" ht="11.25" customHeight="1">
      <c r="B67" s="13"/>
      <c r="C67" s="13"/>
      <c r="D67" s="13"/>
      <c r="E67" s="13"/>
      <c r="F67" s="13"/>
      <c r="H67" s="17"/>
      <c r="I67" s="2"/>
      <c r="J67" s="514"/>
    </row>
    <row r="68" spans="2:10" ht="21" customHeight="1">
      <c r="B68" s="828" t="str">
        <f>"3a     Kosten im Monat im Jahr "&amp;Einstellungen!C4</f>
        <v>3a     Kosten im Monat im Jahr 2019</v>
      </c>
      <c r="C68" s="828"/>
      <c r="D68" s="828"/>
      <c r="E68" s="828"/>
      <c r="F68" s="828"/>
      <c r="G68" s="21"/>
      <c r="H68" s="312">
        <f>IF(Einstellungen!$C$25,ROUND((H63*($D$10/12)),2),"--")</f>
        <v>0</v>
      </c>
      <c r="I68" s="10"/>
      <c r="J68" s="513">
        <f>IF(Einstellungen!$C$25,ROUND((J63*($D$10/12)),2),"--")</f>
        <v>0</v>
      </c>
    </row>
    <row r="69" spans="1:10" ht="11.25" customHeight="1">
      <c r="A69" s="11"/>
      <c r="B69" s="11"/>
      <c r="C69" s="11"/>
      <c r="D69" s="11"/>
      <c r="E69" s="11"/>
      <c r="F69" s="11"/>
      <c r="G69" s="11"/>
      <c r="H69" s="18"/>
      <c r="I69" s="19"/>
      <c r="J69" s="514"/>
    </row>
    <row r="70" spans="1:10" ht="22.5" customHeight="1">
      <c r="A70" s="308" t="s">
        <v>44</v>
      </c>
      <c r="B70" s="827" t="s">
        <v>89</v>
      </c>
      <c r="C70" s="827"/>
      <c r="D70" s="827"/>
      <c r="E70" s="827"/>
      <c r="F70" s="827"/>
      <c r="H70" s="341">
        <f>IF(Einstellungen!$C$25,I41-(I30-Eingabetabelle!I55),"--")</f>
        <v>0</v>
      </c>
      <c r="I70" s="10"/>
      <c r="J70" s="513">
        <f>IF(Einstellungen!$C$25,K41-(K30-Eingabetabelle!I55),"--")</f>
        <v>0</v>
      </c>
    </row>
    <row r="71" spans="2:10" ht="22.5" customHeight="1">
      <c r="B71" s="827"/>
      <c r="C71" s="827"/>
      <c r="D71" s="827"/>
      <c r="E71" s="827"/>
      <c r="F71" s="827"/>
      <c r="H71" s="17"/>
      <c r="I71" s="19"/>
      <c r="J71" s="514"/>
    </row>
    <row r="72" spans="2:10" ht="5.25" customHeight="1">
      <c r="B72" s="827"/>
      <c r="C72" s="827"/>
      <c r="D72" s="827"/>
      <c r="E72" s="827"/>
      <c r="F72" s="827"/>
      <c r="H72" s="17"/>
      <c r="I72" s="19"/>
      <c r="J72" s="514"/>
    </row>
    <row r="73" spans="2:10" ht="5.25" customHeight="1">
      <c r="B73" s="827"/>
      <c r="C73" s="827"/>
      <c r="D73" s="827"/>
      <c r="E73" s="827"/>
      <c r="F73" s="827"/>
      <c r="H73" s="17"/>
      <c r="I73" s="19"/>
      <c r="J73" s="514"/>
    </row>
    <row r="74" spans="2:10" ht="5.25" customHeight="1">
      <c r="B74" s="13"/>
      <c r="C74" s="13"/>
      <c r="D74" s="13"/>
      <c r="E74" s="13"/>
      <c r="F74" s="13"/>
      <c r="H74" s="17"/>
      <c r="I74" s="19"/>
      <c r="J74" s="514"/>
    </row>
    <row r="75" spans="2:10" ht="22.5" customHeight="1">
      <c r="B75" s="828" t="str">
        <f>"4a     Kosten im Monat im Jahr "&amp;Einstellungen!C4</f>
        <v>4a     Kosten im Monat im Jahr 2019</v>
      </c>
      <c r="C75" s="828"/>
      <c r="D75" s="828"/>
      <c r="E75" s="828"/>
      <c r="F75" s="828"/>
      <c r="G75" s="21"/>
      <c r="H75" s="312">
        <f>IF(Einstellungen!$C$25,ROUND((H70*($D$10/12)),2),"--")</f>
        <v>0</v>
      </c>
      <c r="I75" s="10"/>
      <c r="J75" s="513">
        <f>IF(Einstellungen!$C$25,ROUND((J70*($D$10/12)),2),"--")</f>
        <v>0</v>
      </c>
    </row>
    <row r="76" spans="1:9" ht="20.25" customHeight="1">
      <c r="A76" s="11"/>
      <c r="B76" s="22"/>
      <c r="C76" s="11"/>
      <c r="D76" s="11"/>
      <c r="E76" s="11"/>
      <c r="F76" s="11"/>
      <c r="G76" s="11"/>
      <c r="H76" s="11"/>
      <c r="I76" s="11"/>
    </row>
    <row r="77" spans="1:10" ht="44.25" customHeight="1">
      <c r="A77" s="69">
        <f>IF(Einstellungen!C24,"5.","")</f>
      </c>
      <c r="B77" s="827">
        <f>IF(Einstellungen!C24,"Tagessatz für Kinder, die ihren gewöhnlichen Aufenthalt  im LK PM haben und innerhalb des Amtes in einer anderen als die Wohnortgemeinde eine Kita besuchen.","")</f>
      </c>
      <c r="C77" s="827"/>
      <c r="D77" s="827"/>
      <c r="E77" s="827"/>
      <c r="F77" s="827"/>
      <c r="H77" s="578">
        <f>IF(Einstellungen!C24,IF(Einstellungen!$C$25,(I41-(I30-Eingabetabelle!I55)-(Eingabetabelle!I181*Einstellungen!C7)),"--"),"")</f>
      </c>
      <c r="I77" s="10"/>
      <c r="J77" s="579">
        <f>IF(Einstellungen!C24,IF(Einstellungen!$C$25,(K41-(K30-Eingabetabelle!I55)-(Eingabetabelle!I181*Einstellungen!C7)),"--"),"")</f>
      </c>
    </row>
    <row r="78" spans="1:10" ht="6.75" customHeight="1">
      <c r="A78" s="11"/>
      <c r="B78" s="827"/>
      <c r="C78" s="827"/>
      <c r="D78" s="827"/>
      <c r="E78" s="827"/>
      <c r="F78" s="827"/>
      <c r="H78" s="17"/>
      <c r="I78" s="17"/>
      <c r="J78" s="515"/>
    </row>
    <row r="79" spans="1:10" ht="6.75" customHeight="1">
      <c r="A79" s="11"/>
      <c r="B79" s="827"/>
      <c r="C79" s="827"/>
      <c r="D79" s="827"/>
      <c r="E79" s="827"/>
      <c r="F79" s="827"/>
      <c r="H79" s="17"/>
      <c r="I79" s="17"/>
      <c r="J79" s="17"/>
    </row>
    <row r="80" spans="1:10" ht="6.75" customHeight="1">
      <c r="A80" s="11"/>
      <c r="B80" s="827"/>
      <c r="C80" s="827"/>
      <c r="D80" s="827"/>
      <c r="E80" s="827"/>
      <c r="F80" s="827"/>
      <c r="H80" s="17"/>
      <c r="I80" s="17"/>
      <c r="J80" s="17"/>
    </row>
    <row r="81" spans="1:10" ht="6.75" customHeight="1">
      <c r="A81" s="11"/>
      <c r="B81" s="13"/>
      <c r="C81" s="13"/>
      <c r="D81" s="13"/>
      <c r="E81" s="13"/>
      <c r="F81" s="13"/>
      <c r="H81" s="17"/>
      <c r="I81" s="17"/>
      <c r="J81" s="17"/>
    </row>
    <row r="82" spans="1:10" ht="22.5" customHeight="1">
      <c r="A82" s="11"/>
      <c r="B82" s="826">
        <f>IF(Einstellungen!C24,"5a     Kosten im Monat im Jahr "&amp;Einstellungen!C4,"")</f>
      </c>
      <c r="C82" s="826"/>
      <c r="D82" s="826"/>
      <c r="E82" s="826"/>
      <c r="F82" s="826"/>
      <c r="G82" s="826"/>
      <c r="H82" s="43">
        <f>IF(Einstellungen!C24,IF(Einstellungen!$C$25,ROUND((H77*($D$10/12)),2),"--"),"")</f>
      </c>
      <c r="I82" s="10"/>
      <c r="J82" s="516">
        <f>IF(Einstellungen!C24,IF(Einstellungen!$C$25,ROUND((J77*($D$10/12)),2),"--"),"")</f>
      </c>
    </row>
    <row r="83" spans="1:12" ht="22.5" customHeight="1">
      <c r="A83" s="11"/>
      <c r="B83" s="11"/>
      <c r="C83" s="11"/>
      <c r="D83" s="11"/>
      <c r="E83" s="11"/>
      <c r="F83" s="11"/>
      <c r="G83" s="11"/>
      <c r="H83" s="11"/>
      <c r="I83" s="11"/>
      <c r="L83" s="2"/>
    </row>
    <row r="84" spans="1:12" ht="22.5" customHeight="1">
      <c r="A84" s="12" t="s">
        <v>45</v>
      </c>
      <c r="B84" s="22" t="str">
        <f>Einstellungen!C6</f>
        <v>örtlicher Träger der Jugendhilfe</v>
      </c>
      <c r="C84" s="11"/>
      <c r="D84" s="11"/>
      <c r="E84" s="11"/>
      <c r="F84" s="11"/>
      <c r="G84" s="11"/>
      <c r="H84" s="11"/>
      <c r="I84" s="11"/>
      <c r="L84" s="36"/>
    </row>
    <row r="85" spans="1:12" ht="22.5" customHeight="1">
      <c r="A85" s="11"/>
      <c r="B85" s="11"/>
      <c r="C85" s="11"/>
      <c r="D85" s="11"/>
      <c r="E85" s="11"/>
      <c r="F85" s="11"/>
      <c r="G85" s="11"/>
      <c r="H85" s="11"/>
      <c r="I85" s="11"/>
      <c r="L85" s="36"/>
    </row>
    <row r="86" spans="1:12" ht="22.5" customHeight="1">
      <c r="A86" s="11"/>
      <c r="B86" s="11"/>
      <c r="C86" s="11"/>
      <c r="D86" s="11"/>
      <c r="E86" s="11"/>
      <c r="F86" s="11"/>
      <c r="G86" s="11"/>
      <c r="H86" s="11"/>
      <c r="I86" s="11"/>
      <c r="L86" s="36"/>
    </row>
    <row r="87" spans="1:9" ht="22.5" customHeight="1">
      <c r="A87" s="11"/>
      <c r="B87" s="11"/>
      <c r="C87" s="11"/>
      <c r="D87" s="11"/>
      <c r="E87" s="11"/>
      <c r="F87" s="11"/>
      <c r="G87" s="11"/>
      <c r="H87" s="11"/>
      <c r="I87" s="11"/>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10" ht="22.5" customHeight="1">
      <c r="A95" s="11"/>
      <c r="B95" s="11"/>
      <c r="C95" s="11"/>
      <c r="D95" s="11"/>
      <c r="E95" s="11"/>
      <c r="F95" s="11"/>
      <c r="G95" s="11"/>
      <c r="H95" s="11"/>
      <c r="I95" s="19"/>
      <c r="J95" s="2"/>
    </row>
    <row r="96" spans="1:9" ht="22.5" customHeight="1">
      <c r="A96" s="11"/>
      <c r="B96" s="11"/>
      <c r="C96" s="11"/>
      <c r="D96" s="11"/>
      <c r="E96" s="11"/>
      <c r="F96" s="11"/>
      <c r="G96" s="11"/>
      <c r="H96" s="11"/>
      <c r="I96" s="11"/>
    </row>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44.25" customHeight="1"/>
    <row r="111" ht="3.75" customHeight="1"/>
    <row r="112" ht="24.75" customHeight="1"/>
    <row r="113" ht="18" customHeight="1"/>
    <row r="114" ht="18" customHeight="1"/>
    <row r="115" ht="18" customHeight="1"/>
    <row r="116" ht="18" customHeight="1"/>
    <row r="117" ht="18" customHeight="1"/>
    <row r="118" ht="18" customHeight="1"/>
    <row r="119" ht="18" customHeight="1"/>
    <row r="120" ht="40.5" customHeight="1"/>
    <row r="121" ht="20.25" customHeight="1"/>
    <row r="122" ht="18" customHeight="1"/>
    <row r="123" ht="18" customHeight="1"/>
    <row r="124" ht="18" customHeight="1"/>
    <row r="125" ht="18" customHeight="1"/>
    <row r="126" ht="18" customHeight="1"/>
    <row r="127" ht="26.25" customHeight="1"/>
    <row r="128" ht="18" customHeight="1"/>
    <row r="129" ht="18" customHeight="1"/>
    <row r="130" spans="1:13" s="11" customFormat="1" ht="18" customHeight="1">
      <c r="A130" s="1"/>
      <c r="B130" s="1"/>
      <c r="C130" s="1"/>
      <c r="D130" s="1"/>
      <c r="E130" s="1"/>
      <c r="F130" s="1"/>
      <c r="G130" s="1"/>
      <c r="H130" s="1"/>
      <c r="I130" s="1"/>
      <c r="M130" s="22"/>
    </row>
    <row r="131" spans="1:9" s="11" customFormat="1" ht="18" customHeight="1">
      <c r="A131" s="1"/>
      <c r="B131" s="1"/>
      <c r="C131" s="1"/>
      <c r="D131" s="1"/>
      <c r="E131" s="1"/>
      <c r="F131" s="1"/>
      <c r="G131" s="1"/>
      <c r="H131" s="1"/>
      <c r="I131" s="1"/>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3" customHeight="1">
      <c r="A139" s="1"/>
      <c r="B139" s="1"/>
      <c r="C139" s="1"/>
      <c r="D139" s="1"/>
      <c r="E139" s="1"/>
      <c r="F139" s="1"/>
      <c r="G139" s="1"/>
      <c r="H139" s="1"/>
      <c r="I139" s="1"/>
    </row>
    <row r="140" spans="1:9" s="11" customFormat="1" ht="17.25" customHeight="1">
      <c r="A140" s="1"/>
      <c r="B140" s="1"/>
      <c r="C140" s="1"/>
      <c r="D140" s="1"/>
      <c r="E140" s="1"/>
      <c r="F140" s="1"/>
      <c r="G140" s="1"/>
      <c r="H140" s="1"/>
      <c r="I140" s="1"/>
    </row>
    <row r="141" spans="1:9" s="11" customFormat="1" ht="18" customHeight="1">
      <c r="A141" s="1"/>
      <c r="B141" s="1"/>
      <c r="C141" s="1"/>
      <c r="D141" s="1"/>
      <c r="E141" s="1"/>
      <c r="F141" s="1"/>
      <c r="G141" s="1"/>
      <c r="H141" s="1"/>
      <c r="I141" s="1"/>
    </row>
    <row r="142" spans="1:9" s="11" customFormat="1" ht="7.5" customHeight="1">
      <c r="A142" s="1"/>
      <c r="B142" s="1"/>
      <c r="C142" s="1"/>
      <c r="D142" s="1"/>
      <c r="E142" s="1"/>
      <c r="F142" s="1"/>
      <c r="G142" s="1"/>
      <c r="H142" s="1"/>
      <c r="I142" s="1"/>
    </row>
    <row r="143" spans="1:9" s="11" customFormat="1" ht="15.75" customHeight="1">
      <c r="A143" s="1"/>
      <c r="B143" s="1"/>
      <c r="C143" s="1"/>
      <c r="D143" s="1"/>
      <c r="E143" s="1"/>
      <c r="F143" s="1"/>
      <c r="G143" s="1"/>
      <c r="H143" s="1"/>
      <c r="I143" s="1"/>
    </row>
    <row r="144" spans="1:9" s="11" customFormat="1" ht="3" customHeight="1">
      <c r="A144" s="1"/>
      <c r="B144" s="1"/>
      <c r="C144" s="1"/>
      <c r="D144" s="1"/>
      <c r="E144" s="1"/>
      <c r="F144" s="1"/>
      <c r="G144" s="1"/>
      <c r="H144" s="1"/>
      <c r="I144" s="1"/>
    </row>
    <row r="145" spans="1:9" s="11" customFormat="1" ht="15">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sheetData>
  <sheetProtection password="CA75" sheet="1" objects="1" scenarios="1"/>
  <mergeCells count="56">
    <mergeCell ref="B44:F44"/>
    <mergeCell ref="B52:F54"/>
    <mergeCell ref="B45:F45"/>
    <mergeCell ref="B46:F46"/>
    <mergeCell ref="B47:F47"/>
    <mergeCell ref="B48:F48"/>
    <mergeCell ref="B42:F42"/>
    <mergeCell ref="B43:F43"/>
    <mergeCell ref="B32:I32"/>
    <mergeCell ref="B41:F41"/>
    <mergeCell ref="B26:F26"/>
    <mergeCell ref="B27:F27"/>
    <mergeCell ref="B82:G82"/>
    <mergeCell ref="B77:F80"/>
    <mergeCell ref="B61:E61"/>
    <mergeCell ref="B55:F55"/>
    <mergeCell ref="B68:F68"/>
    <mergeCell ref="B70:F73"/>
    <mergeCell ref="B63:F66"/>
    <mergeCell ref="B75:F75"/>
    <mergeCell ref="B57:F59"/>
    <mergeCell ref="A13:D13"/>
    <mergeCell ref="F13:I13"/>
    <mergeCell ref="A15:I15"/>
    <mergeCell ref="A14:D14"/>
    <mergeCell ref="B40:F40"/>
    <mergeCell ref="B28:F28"/>
    <mergeCell ref="B36:F36"/>
    <mergeCell ref="I26:I28"/>
    <mergeCell ref="B31:I31"/>
    <mergeCell ref="B30:F30"/>
    <mergeCell ref="B37:F37"/>
    <mergeCell ref="A39:I39"/>
    <mergeCell ref="E6:I6"/>
    <mergeCell ref="A8:C8"/>
    <mergeCell ref="B24:I24"/>
    <mergeCell ref="B25:F25"/>
    <mergeCell ref="E18:H18"/>
    <mergeCell ref="E11:H11"/>
    <mergeCell ref="A23:F23"/>
    <mergeCell ref="A1:I1"/>
    <mergeCell ref="A2:I2"/>
    <mergeCell ref="E10:H10"/>
    <mergeCell ref="A9:C9"/>
    <mergeCell ref="E4:I4"/>
    <mergeCell ref="E5:I5"/>
    <mergeCell ref="A3:I3"/>
    <mergeCell ref="E7:I7"/>
    <mergeCell ref="E8:G8"/>
    <mergeCell ref="J2:K7"/>
    <mergeCell ref="E16:H16"/>
    <mergeCell ref="E20:H20"/>
    <mergeCell ref="E19:H19"/>
    <mergeCell ref="E17:H17"/>
    <mergeCell ref="F14:I14"/>
    <mergeCell ref="E12:H12"/>
  </mergeCells>
  <conditionalFormatting sqref="H77 B82:H82">
    <cfRule type="notContainsBlanks" priority="7" dxfId="17">
      <formula>LEN(TRIM(B77))&gt;0</formula>
    </cfRule>
  </conditionalFormatting>
  <conditionalFormatting sqref="I77:J77 I82:J82">
    <cfRule type="notContainsBlanks" priority="8" dxfId="18">
      <formula>LEN(TRIM(I77))&gt;0</formula>
    </cfRule>
  </conditionalFormatting>
  <printOptions horizontalCentered="1"/>
  <pageMargins left="0.984251968503937" right="0.2755905511811024" top="0.1968503937007874" bottom="0.15748031496062992" header="0.3937007874015748" footer="0.15748031496062992"/>
  <pageSetup fitToHeight="1" fitToWidth="1" horizontalDpi="600" verticalDpi="600" orientation="portrait" paperSize="9" scale="46" r:id="rId3"/>
  <headerFooter alignWithMargins="0">
    <oddFooter>&amp;Lgedruckt am: &amp;D&amp;RSeite &amp;P von &amp;N</oddFooter>
  </headerFooter>
  <ignoredErrors>
    <ignoredError sqref="J29" formula="1"/>
  </ignoredErrors>
  <legacyDrawing r:id="rId2"/>
</worksheet>
</file>

<file path=xl/worksheets/sheet5.xml><?xml version="1.0" encoding="utf-8"?>
<worksheet xmlns="http://schemas.openxmlformats.org/spreadsheetml/2006/main" xmlns:r="http://schemas.openxmlformats.org/officeDocument/2006/relationships">
  <sheetPr codeName="Tabelle4">
    <tabColor rgb="FF92D050"/>
    <pageSetUpPr fitToPage="1"/>
  </sheetPr>
  <dimension ref="A1:O172"/>
  <sheetViews>
    <sheetView showGridLines="0" showZeros="0" zoomScale="75" zoomScaleNormal="75" zoomScalePageLayoutView="0" workbookViewId="0" topLeftCell="A1">
      <pane ySplit="1" topLeftCell="A39" activePane="bottomLeft" state="frozen"/>
      <selection pane="topLeft" activeCell="B57" sqref="B57:F59"/>
      <selection pane="bottomLeft" activeCell="I48" sqref="I48"/>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2.57421875" style="1" customWidth="1"/>
    <col min="11" max="11" width="11.42187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9" ht="55.5" customHeight="1">
      <c r="A2" s="787" t="str">
        <f>Eingabetabelle!$A$2</f>
        <v>Berechnung der Entgelte für Kindertagesstätten im Landkreis Potsdam-Mittelmark
für das Jahr 2019
Rechtsstand: 01.10.2017</v>
      </c>
      <c r="B2" s="788"/>
      <c r="C2" s="788"/>
      <c r="D2" s="788"/>
      <c r="E2" s="789"/>
      <c r="F2" s="789"/>
      <c r="G2" s="789"/>
      <c r="H2" s="789"/>
      <c r="I2" s="790"/>
    </row>
    <row r="3" spans="1:9" ht="27.75" customHeight="1">
      <c r="A3" s="797" t="s">
        <v>39</v>
      </c>
      <c r="B3" s="798"/>
      <c r="C3" s="798"/>
      <c r="D3" s="798"/>
      <c r="E3" s="798"/>
      <c r="F3" s="798"/>
      <c r="G3" s="798"/>
      <c r="H3" s="798"/>
      <c r="I3" s="799"/>
    </row>
    <row r="4" spans="1:9" ht="22.5" customHeight="1">
      <c r="A4" s="166" t="s">
        <v>0</v>
      </c>
      <c r="B4" s="167"/>
      <c r="C4" s="168"/>
      <c r="D4" s="165"/>
      <c r="E4" s="794">
        <f>Eingabetabelle!$E$3</f>
        <v>0</v>
      </c>
      <c r="F4" s="795"/>
      <c r="G4" s="795"/>
      <c r="H4" s="795"/>
      <c r="I4" s="796"/>
    </row>
    <row r="5" spans="1:9" ht="22.5" customHeight="1">
      <c r="A5" s="169" t="s">
        <v>1</v>
      </c>
      <c r="B5" s="170"/>
      <c r="C5" s="171"/>
      <c r="D5" s="165"/>
      <c r="E5" s="794">
        <f>Eingabetabelle!$E$4</f>
        <v>0</v>
      </c>
      <c r="F5" s="795"/>
      <c r="G5" s="795"/>
      <c r="H5" s="795"/>
      <c r="I5" s="796"/>
    </row>
    <row r="6" spans="1:9" ht="22.5" customHeight="1">
      <c r="A6" s="169" t="s">
        <v>2</v>
      </c>
      <c r="B6" s="170"/>
      <c r="C6" s="171"/>
      <c r="D6" s="165"/>
      <c r="E6" s="794">
        <f>Eingabetabelle!$E$7</f>
        <v>0</v>
      </c>
      <c r="F6" s="795"/>
      <c r="G6" s="795"/>
      <c r="H6" s="795"/>
      <c r="I6" s="796"/>
    </row>
    <row r="7" spans="1:9" ht="24" customHeight="1">
      <c r="A7" s="310" t="s">
        <v>3</v>
      </c>
      <c r="B7" s="285"/>
      <c r="C7" s="311"/>
      <c r="D7" s="165"/>
      <c r="E7" s="800">
        <f>Eingabetabelle!$E$8</f>
        <v>0</v>
      </c>
      <c r="F7" s="801"/>
      <c r="G7" s="801"/>
      <c r="H7" s="801"/>
      <c r="I7" s="796"/>
    </row>
    <row r="8" spans="1:9" ht="24" customHeight="1">
      <c r="A8" s="702" t="s">
        <v>95</v>
      </c>
      <c r="B8" s="703"/>
      <c r="C8" s="804"/>
      <c r="D8" s="287" t="str">
        <f>Eingabetabelle!$D$9</f>
        <v>nein</v>
      </c>
      <c r="E8" s="794" t="s">
        <v>10</v>
      </c>
      <c r="F8" s="795"/>
      <c r="G8" s="795"/>
      <c r="H8" s="530" t="str">
        <f>Einstellungen!C10&amp;"/"&amp;Einstellungen!E10</f>
        <v>1/5</v>
      </c>
      <c r="I8" s="486" t="str">
        <f>Einstellungen!C10&amp;"/"&amp;Einstellungen!D10</f>
        <v>1/5</v>
      </c>
    </row>
    <row r="9" spans="1:9" ht="19.5" customHeight="1">
      <c r="A9" s="641" t="s">
        <v>4</v>
      </c>
      <c r="B9" s="642"/>
      <c r="C9" s="642"/>
      <c r="D9" s="288">
        <f>Eingabetabelle!$D$10</f>
        <v>0</v>
      </c>
      <c r="E9" s="836" t="s">
        <v>79</v>
      </c>
      <c r="F9" s="837"/>
      <c r="G9" s="837"/>
      <c r="H9" s="531">
        <f>ROUND(D9*Einstellungen!C10/Einstellungen!E10,3)</f>
        <v>0</v>
      </c>
      <c r="I9" s="517">
        <f>ROUND(D9*Einstellungen!C10/Einstellungen!D10,3)</f>
        <v>0</v>
      </c>
    </row>
    <row r="10" spans="1:9" ht="22.5" customHeight="1">
      <c r="A10" s="166" t="s">
        <v>5</v>
      </c>
      <c r="B10" s="167"/>
      <c r="C10" s="168"/>
      <c r="D10" s="290">
        <f>Eingabetabelle!$D$11</f>
        <v>250</v>
      </c>
      <c r="E10" s="704" t="str">
        <f>Eingabetabelle!E11</f>
        <v> Durchschnittssatz ErzieherIn pro Monat</v>
      </c>
      <c r="F10" s="705"/>
      <c r="G10" s="705"/>
      <c r="H10" s="706"/>
      <c r="I10" s="291">
        <f>Eingabetabelle!I11</f>
        <v>0</v>
      </c>
    </row>
    <row r="11" spans="1:9" ht="22.5" customHeight="1">
      <c r="A11" s="169" t="s">
        <v>6</v>
      </c>
      <c r="B11" s="170"/>
      <c r="C11" s="171"/>
      <c r="D11" s="292">
        <f>Eingabetabelle!$D$12</f>
        <v>0</v>
      </c>
      <c r="E11" s="704" t="str">
        <f>Eingabetabelle!E12</f>
        <v> Durchschnittssatz LeiterIn pro Monat</v>
      </c>
      <c r="F11" s="705"/>
      <c r="G11" s="705"/>
      <c r="H11" s="706"/>
      <c r="I11" s="291">
        <f>Eingabetabelle!I12</f>
        <v>0</v>
      </c>
    </row>
    <row r="12" spans="1:9" ht="22.5" customHeight="1" thickBot="1">
      <c r="A12" s="173" t="s">
        <v>7</v>
      </c>
      <c r="B12" s="174"/>
      <c r="C12" s="175"/>
      <c r="D12" s="589">
        <f>Eingabetabelle!$D$13</f>
        <v>0</v>
      </c>
      <c r="E12" s="834" t="str">
        <f>Eingabetabelle!E13</f>
        <v> Durchschnittssatz gemäß KitaLAV</v>
      </c>
      <c r="F12" s="834"/>
      <c r="G12" s="834"/>
      <c r="H12" s="835"/>
      <c r="I12" s="291">
        <f>Eingabetabelle!I13</f>
        <v>0</v>
      </c>
    </row>
    <row r="13" spans="1:9" ht="22.5" customHeight="1">
      <c r="A13" s="809" t="str">
        <f>Eingabetabelle!A14</f>
        <v>Jahresmittel der belegten Plätze des Vorjahres:</v>
      </c>
      <c r="B13" s="810"/>
      <c r="C13" s="810"/>
      <c r="D13" s="810"/>
      <c r="E13" s="587">
        <f>Eingabetabelle!E14</f>
        <v>0</v>
      </c>
      <c r="F13" s="811"/>
      <c r="G13" s="812"/>
      <c r="H13" s="812"/>
      <c r="I13" s="813"/>
    </row>
    <row r="14" spans="1:9" ht="22.5" customHeight="1" thickBot="1">
      <c r="A14" s="663" t="s">
        <v>78</v>
      </c>
      <c r="B14" s="664"/>
      <c r="C14" s="664"/>
      <c r="D14" s="664"/>
      <c r="E14" s="588">
        <f>Eingabetabelle!$E$15</f>
        <v>0</v>
      </c>
      <c r="F14" s="783"/>
      <c r="G14" s="784"/>
      <c r="H14" s="784"/>
      <c r="I14" s="785"/>
    </row>
    <row r="15" spans="1:9" ht="22.5" customHeight="1">
      <c r="A15" s="814" t="s">
        <v>73</v>
      </c>
      <c r="B15" s="815"/>
      <c r="C15" s="815"/>
      <c r="D15" s="815"/>
      <c r="E15" s="816"/>
      <c r="F15" s="816"/>
      <c r="G15" s="816"/>
      <c r="H15" s="816"/>
      <c r="I15" s="817"/>
    </row>
    <row r="16" spans="1:9"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row>
    <row r="17" spans="1:9"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row>
    <row r="18" spans="1:9"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row>
    <row r="19" spans="1:9"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row>
    <row r="20" spans="1:9"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row>
    <row r="21" spans="1:9" ht="7.5" customHeight="1" thickBot="1">
      <c r="A21" s="280"/>
      <c r="B21" s="275"/>
      <c r="C21" s="195"/>
      <c r="D21" s="281"/>
      <c r="E21" s="282"/>
      <c r="F21" s="282"/>
      <c r="G21" s="282"/>
      <c r="H21" s="282"/>
      <c r="I21" s="283"/>
    </row>
    <row r="22" spans="1:12" ht="36.75" customHeight="1" thickBot="1">
      <c r="A22" s="243"/>
      <c r="B22" s="244"/>
      <c r="C22" s="244"/>
      <c r="D22" s="244"/>
      <c r="E22" s="244"/>
      <c r="F22" s="245"/>
      <c r="G22" s="246" t="s">
        <v>8</v>
      </c>
      <c r="H22" s="246" t="s">
        <v>9</v>
      </c>
      <c r="I22" s="247" t="s">
        <v>35</v>
      </c>
      <c r="J22" s="15"/>
      <c r="K22" s="16"/>
      <c r="L22" s="16"/>
    </row>
    <row r="23" spans="1:9" ht="12.75" customHeight="1" hidden="1" thickBot="1">
      <c r="A23" s="730">
        <v>1</v>
      </c>
      <c r="B23" s="731"/>
      <c r="C23" s="731"/>
      <c r="D23" s="731"/>
      <c r="E23" s="731"/>
      <c r="F23" s="732"/>
      <c r="G23" s="25">
        <v>2</v>
      </c>
      <c r="H23" s="25">
        <v>3</v>
      </c>
      <c r="I23" s="4">
        <v>4</v>
      </c>
    </row>
    <row r="24" spans="1:9" ht="22.5" customHeight="1">
      <c r="A24" s="227" t="s">
        <v>11</v>
      </c>
      <c r="B24" s="727" t="s">
        <v>252</v>
      </c>
      <c r="C24" s="727"/>
      <c r="D24" s="727"/>
      <c r="E24" s="727"/>
      <c r="F24" s="727"/>
      <c r="G24" s="727"/>
      <c r="H24" s="727"/>
      <c r="I24" s="805"/>
    </row>
    <row r="25" spans="1:9" ht="33.75" customHeight="1">
      <c r="A25" s="109" t="s">
        <v>12</v>
      </c>
      <c r="B25" s="685" t="s">
        <v>101</v>
      </c>
      <c r="C25" s="686"/>
      <c r="D25" s="686"/>
      <c r="E25" s="686"/>
      <c r="F25" s="687"/>
      <c r="G25" s="128">
        <f>G26+G27+G28</f>
        <v>0</v>
      </c>
      <c r="H25" s="128">
        <f>ROUND(G25/$D$10,2)</f>
        <v>0</v>
      </c>
      <c r="I25" s="129">
        <f>IF(D9=0,0,ROUND(G25/$D$10/$D$9,2))</f>
        <v>0</v>
      </c>
    </row>
    <row r="26" spans="1:9"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row>
    <row r="27" spans="1:9" ht="23.25" customHeight="1">
      <c r="A27" s="5"/>
      <c r="B27" s="622" t="str">
        <f>"   - …für Erzieherin (in Höhe von "&amp;Einstellungen!C16*100&amp;"% des n.p.Pers )"</f>
        <v>   - …für Erzieherin (in Höhe von 88,6% des n.p.Pers )</v>
      </c>
      <c r="C27" s="733"/>
      <c r="D27" s="733"/>
      <c r="E27" s="733"/>
      <c r="F27" s="734"/>
      <c r="G27" s="128">
        <f>(I9*I10*Einstellungen!C16*12)</f>
        <v>0</v>
      </c>
      <c r="H27" s="128">
        <f>ROUND(G27/$D$10,2)</f>
        <v>0</v>
      </c>
      <c r="I27" s="824"/>
    </row>
    <row r="28" spans="1:9" ht="23.25" customHeight="1" thickBot="1">
      <c r="A28" s="563"/>
      <c r="B28" s="818" t="s">
        <v>389</v>
      </c>
      <c r="C28" s="818"/>
      <c r="D28" s="818"/>
      <c r="E28" s="818"/>
      <c r="F28" s="819"/>
      <c r="G28" s="564">
        <f>Eingabetabelle!G29</f>
        <v>0</v>
      </c>
      <c r="H28" s="320">
        <f>ROUND(G28/$D$10,2)</f>
        <v>0</v>
      </c>
      <c r="I28" s="825"/>
    </row>
    <row r="29" spans="1:9" ht="22.5" customHeight="1" thickBot="1">
      <c r="A29" s="119"/>
      <c r="B29" s="120" t="s">
        <v>115</v>
      </c>
      <c r="C29" s="121"/>
      <c r="D29" s="121"/>
      <c r="E29" s="121"/>
      <c r="F29" s="122"/>
      <c r="G29" s="123">
        <f>Eingabetabelle!G62</f>
        <v>0</v>
      </c>
      <c r="H29" s="123">
        <f>Eingabetabelle!H62</f>
        <v>0</v>
      </c>
      <c r="I29" s="124">
        <f>Eingabetabelle!I62</f>
        <v>0</v>
      </c>
    </row>
    <row r="30" spans="1:9" s="2" customFormat="1" ht="29.25" customHeight="1" thickBot="1">
      <c r="A30" s="125"/>
      <c r="B30" s="762" t="s">
        <v>110</v>
      </c>
      <c r="C30" s="762"/>
      <c r="D30" s="762"/>
      <c r="E30" s="762"/>
      <c r="F30" s="763"/>
      <c r="G30" s="116">
        <f>G29+G25</f>
        <v>0</v>
      </c>
      <c r="H30" s="116">
        <f>H29+H25</f>
        <v>0</v>
      </c>
      <c r="I30" s="117">
        <f>I25+I29</f>
        <v>0</v>
      </c>
    </row>
    <row r="31" spans="1:9" ht="22.5" customHeight="1" thickBot="1">
      <c r="A31" s="226" t="s">
        <v>31</v>
      </c>
      <c r="B31" s="758" t="s">
        <v>295</v>
      </c>
      <c r="C31" s="758"/>
      <c r="D31" s="758"/>
      <c r="E31" s="758"/>
      <c r="F31" s="758"/>
      <c r="G31" s="758"/>
      <c r="H31" s="758"/>
      <c r="I31" s="759"/>
    </row>
    <row r="32" spans="1:9" ht="22.5" customHeight="1">
      <c r="A32" s="118" t="s">
        <v>32</v>
      </c>
      <c r="B32" s="829" t="s">
        <v>33</v>
      </c>
      <c r="C32" s="829"/>
      <c r="D32" s="829"/>
      <c r="E32" s="829"/>
      <c r="F32" s="829"/>
      <c r="G32" s="829"/>
      <c r="H32" s="829"/>
      <c r="I32" s="830"/>
    </row>
    <row r="33" spans="1:10" ht="22.5" customHeight="1">
      <c r="A33" s="135"/>
      <c r="B33" s="6" t="s">
        <v>118</v>
      </c>
      <c r="C33" s="6"/>
      <c r="D33" s="6"/>
      <c r="E33" s="6"/>
      <c r="F33" s="7"/>
      <c r="G33" s="110">
        <f>(I9*I10*7)+(H9*I10*5)</f>
        <v>0</v>
      </c>
      <c r="H33" s="112">
        <f>ROUND(G33/$D$10,2)</f>
        <v>0</v>
      </c>
      <c r="I33" s="111">
        <f>IF(D9=0,0,ROUND((G33/$D$10/$D$9),2))</f>
        <v>0</v>
      </c>
      <c r="J33" s="9"/>
    </row>
    <row r="34" spans="1:10" ht="22.5" customHeight="1">
      <c r="A34" s="571"/>
      <c r="B34" s="569" t="s">
        <v>119</v>
      </c>
      <c r="C34" s="569"/>
      <c r="D34" s="569"/>
      <c r="E34" s="569"/>
      <c r="F34" s="570"/>
      <c r="G34" s="110">
        <f>ROUND(I16*I11*12,2)</f>
        <v>0</v>
      </c>
      <c r="H34" s="112">
        <f>ROUND(G34/$D$10,2)</f>
        <v>0</v>
      </c>
      <c r="I34" s="111">
        <f>IF(D9=0,0,ROUND(G34/$D$10/$D$9,2))</f>
        <v>0</v>
      </c>
      <c r="J34" s="9"/>
    </row>
    <row r="35" spans="1:10" ht="22.5" customHeight="1">
      <c r="A35" s="573"/>
      <c r="B35" s="574" t="s">
        <v>120</v>
      </c>
      <c r="C35" s="574"/>
      <c r="D35" s="574"/>
      <c r="E35" s="575"/>
      <c r="F35" s="576"/>
      <c r="G35" s="110">
        <f>Eingabetabelle!G69</f>
        <v>0</v>
      </c>
      <c r="H35" s="112">
        <f>ROUND(G35/$D$10,2)</f>
        <v>0</v>
      </c>
      <c r="I35" s="111">
        <f>IF(D9=0,0,ROUND((G35/$D$10/$D$9),2))</f>
        <v>0</v>
      </c>
      <c r="J35" s="9"/>
    </row>
    <row r="36" spans="1:10" ht="22.5" customHeight="1" thickBot="1">
      <c r="A36" s="577"/>
      <c r="B36" s="820" t="s">
        <v>388</v>
      </c>
      <c r="C36" s="821"/>
      <c r="D36" s="821"/>
      <c r="E36" s="821"/>
      <c r="F36" s="822"/>
      <c r="G36" s="562">
        <f>Eingabetabelle!G70</f>
        <v>0</v>
      </c>
      <c r="H36" s="112">
        <f>ROUND(G36/$D$10,2)</f>
        <v>0</v>
      </c>
      <c r="I36" s="111" t="e">
        <f>IF(D10=0,0,ROUND((G36/$D$10/$D$9),2))</f>
        <v>#DIV/0!</v>
      </c>
      <c r="J36" s="9"/>
    </row>
    <row r="37" spans="1:10" ht="23.25" customHeight="1" thickBot="1">
      <c r="A37" s="115"/>
      <c r="B37" s="802" t="s">
        <v>244</v>
      </c>
      <c r="C37" s="802"/>
      <c r="D37" s="802"/>
      <c r="E37" s="802"/>
      <c r="F37" s="803"/>
      <c r="G37" s="116">
        <f>G33+G34+G35+G36</f>
        <v>0</v>
      </c>
      <c r="H37" s="116">
        <f>ROUND(G37/$D$10,2)</f>
        <v>0</v>
      </c>
      <c r="I37" s="117">
        <f>IF(D9=0,0,ROUND((G37/$D$10/$D$9),2))</f>
        <v>0</v>
      </c>
      <c r="J37" s="9"/>
    </row>
    <row r="38" spans="1:10" ht="15.75" customHeight="1" thickBot="1">
      <c r="A38" s="276"/>
      <c r="B38" s="277"/>
      <c r="C38" s="277"/>
      <c r="D38" s="277"/>
      <c r="E38" s="277"/>
      <c r="F38" s="277"/>
      <c r="G38" s="278"/>
      <c r="H38" s="278"/>
      <c r="I38" s="279"/>
      <c r="J38" s="9"/>
    </row>
    <row r="39" spans="1:10" ht="47.25" customHeight="1" thickBot="1">
      <c r="A39" s="755" t="s">
        <v>251</v>
      </c>
      <c r="B39" s="673"/>
      <c r="C39" s="673"/>
      <c r="D39" s="673"/>
      <c r="E39" s="673"/>
      <c r="F39" s="673"/>
      <c r="G39" s="673"/>
      <c r="H39" s="673"/>
      <c r="I39" s="674"/>
      <c r="J39" s="9"/>
    </row>
    <row r="40" spans="1:10" ht="23.25" customHeight="1" thickBot="1">
      <c r="A40" s="216" t="s">
        <v>11</v>
      </c>
      <c r="B40" s="746" t="s">
        <v>252</v>
      </c>
      <c r="C40" s="746"/>
      <c r="D40" s="746"/>
      <c r="E40" s="746"/>
      <c r="F40" s="747"/>
      <c r="G40" s="258">
        <f>G30</f>
        <v>0</v>
      </c>
      <c r="H40" s="258">
        <f>H30</f>
        <v>0</v>
      </c>
      <c r="I40" s="259">
        <f>I30</f>
        <v>0</v>
      </c>
      <c r="J40" s="9"/>
    </row>
    <row r="41" spans="1:10" ht="23.25" customHeight="1" thickBot="1">
      <c r="A41" s="332" t="s">
        <v>31</v>
      </c>
      <c r="B41" s="746" t="s">
        <v>253</v>
      </c>
      <c r="C41" s="746"/>
      <c r="D41" s="746"/>
      <c r="E41" s="746"/>
      <c r="F41" s="747"/>
      <c r="G41" s="215">
        <f>SUM(G42:G48)</f>
        <v>0</v>
      </c>
      <c r="H41" s="258">
        <f>ROUND(G41/$D$10,2)</f>
        <v>0</v>
      </c>
      <c r="I41" s="259">
        <f>SUM(I42:I48)</f>
        <v>0</v>
      </c>
      <c r="J41" s="9"/>
    </row>
    <row r="42" spans="1:10" ht="18.75" customHeight="1">
      <c r="A42" s="222"/>
      <c r="B42" s="748" t="s">
        <v>254</v>
      </c>
      <c r="C42" s="748"/>
      <c r="D42" s="748"/>
      <c r="E42" s="748"/>
      <c r="F42" s="749"/>
      <c r="G42" s="465">
        <f>G37</f>
        <v>0</v>
      </c>
      <c r="H42" s="466">
        <f>ROUND(G42/$D$10,2)</f>
        <v>0</v>
      </c>
      <c r="I42" s="467">
        <f>IF(D9=0,0,ROUND(G42/$D$10/$D$9,2))</f>
        <v>0</v>
      </c>
      <c r="J42" s="9"/>
    </row>
    <row r="43" spans="1:10" ht="22.5" customHeight="1">
      <c r="A43" s="261"/>
      <c r="B43" s="750" t="s">
        <v>255</v>
      </c>
      <c r="C43" s="750"/>
      <c r="D43" s="750"/>
      <c r="E43" s="750"/>
      <c r="F43" s="751"/>
      <c r="G43" s="468">
        <f>Eingabetabelle!G201</f>
        <v>0</v>
      </c>
      <c r="H43" s="469">
        <f>Eingabetabelle!H201</f>
        <v>0</v>
      </c>
      <c r="I43" s="470">
        <f>Eingabetabelle!I201</f>
        <v>0</v>
      </c>
      <c r="J43" s="9"/>
    </row>
    <row r="44" spans="1:9" ht="22.5" customHeight="1">
      <c r="A44" s="257"/>
      <c r="B44" s="750" t="s">
        <v>256</v>
      </c>
      <c r="C44" s="750"/>
      <c r="D44" s="750"/>
      <c r="E44" s="750"/>
      <c r="F44" s="751"/>
      <c r="G44" s="468">
        <f>Eingabetabelle!G202</f>
        <v>0</v>
      </c>
      <c r="H44" s="469">
        <f>Eingabetabelle!H202</f>
        <v>0</v>
      </c>
      <c r="I44" s="470">
        <f>Eingabetabelle!I202</f>
        <v>0</v>
      </c>
    </row>
    <row r="45" spans="1:9" ht="18" customHeight="1">
      <c r="A45" s="257"/>
      <c r="B45" s="750" t="s">
        <v>257</v>
      </c>
      <c r="C45" s="750"/>
      <c r="D45" s="750"/>
      <c r="E45" s="750"/>
      <c r="F45" s="751"/>
      <c r="G45" s="468">
        <f>Eingabetabelle!G203</f>
        <v>0</v>
      </c>
      <c r="H45" s="469">
        <f>Eingabetabelle!H203</f>
        <v>0</v>
      </c>
      <c r="I45" s="470">
        <f>Eingabetabelle!I203</f>
        <v>0</v>
      </c>
    </row>
    <row r="46" spans="1:9" ht="22.5" customHeight="1">
      <c r="A46" s="261"/>
      <c r="B46" s="750" t="s">
        <v>258</v>
      </c>
      <c r="C46" s="750"/>
      <c r="D46" s="750"/>
      <c r="E46" s="750"/>
      <c r="F46" s="751"/>
      <c r="G46" s="468">
        <f>Eingabetabelle!G204</f>
        <v>0</v>
      </c>
      <c r="H46" s="469">
        <f>Eingabetabelle!H204</f>
        <v>0</v>
      </c>
      <c r="I46" s="470">
        <f>Eingabetabelle!I204</f>
        <v>0</v>
      </c>
    </row>
    <row r="47" spans="1:9" ht="22.5" customHeight="1">
      <c r="A47" s="257"/>
      <c r="B47" s="744" t="s">
        <v>259</v>
      </c>
      <c r="C47" s="744"/>
      <c r="D47" s="744"/>
      <c r="E47" s="744"/>
      <c r="F47" s="745"/>
      <c r="G47" s="468">
        <f>Eingabetabelle!G205</f>
        <v>0</v>
      </c>
      <c r="H47" s="469">
        <f>Eingabetabelle!H205</f>
        <v>0</v>
      </c>
      <c r="I47" s="470">
        <f>Eingabetabelle!I205</f>
        <v>0</v>
      </c>
    </row>
    <row r="48" spans="1:9" ht="22.5" customHeight="1" thickBot="1">
      <c r="A48" s="263"/>
      <c r="B48" s="832" t="s">
        <v>312</v>
      </c>
      <c r="C48" s="832"/>
      <c r="D48" s="832"/>
      <c r="E48" s="832"/>
      <c r="F48" s="833"/>
      <c r="G48" s="337">
        <f>Eingabetabelle!G207</f>
        <v>0</v>
      </c>
      <c r="H48" s="471">
        <f>Eingabetabelle!H207</f>
        <v>0</v>
      </c>
      <c r="I48" s="472">
        <f>Eingabetabelle!I207</f>
        <v>0</v>
      </c>
    </row>
    <row r="49" spans="1:9" ht="6.75" customHeight="1">
      <c r="A49" s="276"/>
      <c r="B49" s="277"/>
      <c r="C49" s="277"/>
      <c r="D49" s="277"/>
      <c r="E49" s="277"/>
      <c r="F49" s="277"/>
      <c r="G49" s="278"/>
      <c r="H49" s="278"/>
      <c r="I49" s="279"/>
    </row>
    <row r="50" spans="1:9" ht="5.25" customHeight="1">
      <c r="A50" s="276"/>
      <c r="B50" s="277"/>
      <c r="C50" s="277"/>
      <c r="D50" s="277"/>
      <c r="E50" s="277"/>
      <c r="F50" s="277"/>
      <c r="G50" s="278"/>
      <c r="H50" s="278"/>
      <c r="I50" s="279"/>
    </row>
    <row r="51" spans="1:9" ht="19.5" customHeight="1">
      <c r="A51" s="11"/>
      <c r="B51" s="32" t="s">
        <v>37</v>
      </c>
      <c r="C51" s="11"/>
      <c r="D51" s="11"/>
      <c r="E51" s="11"/>
      <c r="F51" s="11"/>
      <c r="I51" s="2"/>
    </row>
    <row r="52" spans="1:9" ht="22.5" customHeight="1">
      <c r="A52" s="308" t="s">
        <v>11</v>
      </c>
      <c r="B52" s="831" t="s">
        <v>111</v>
      </c>
      <c r="C52" s="831"/>
      <c r="D52" s="831"/>
      <c r="E52" s="831"/>
      <c r="F52" s="831"/>
      <c r="H52" s="312">
        <f>IF(Einstellungen!$C$25,I41-(SUM(Eingabetabelle!I39:I55,Eingabetabelle!I29)),"--")</f>
        <v>0</v>
      </c>
      <c r="I52" s="10"/>
    </row>
    <row r="53" spans="1:9" ht="22.5" customHeight="1">
      <c r="A53" s="11"/>
      <c r="B53" s="831"/>
      <c r="C53" s="831"/>
      <c r="D53" s="831"/>
      <c r="E53" s="831"/>
      <c r="F53" s="831"/>
      <c r="H53" s="17"/>
      <c r="I53" s="2"/>
    </row>
    <row r="54" spans="1:9" ht="6.75" customHeight="1">
      <c r="A54" s="11"/>
      <c r="B54" s="831"/>
      <c r="C54" s="831"/>
      <c r="D54" s="831"/>
      <c r="E54" s="831"/>
      <c r="F54" s="831"/>
      <c r="H54" s="17"/>
      <c r="I54" s="2"/>
    </row>
    <row r="55" spans="1:9" ht="22.5" customHeight="1">
      <c r="A55" s="11"/>
      <c r="B55" s="828" t="str">
        <f>"1a     Kosten pro Monat im Jahr "&amp;Einstellungen!C4</f>
        <v>1a     Kosten pro Monat im Jahr 2019</v>
      </c>
      <c r="C55" s="828"/>
      <c r="D55" s="828"/>
      <c r="E55" s="828"/>
      <c r="F55" s="828"/>
      <c r="G55" s="21"/>
      <c r="H55" s="312">
        <f>IF(Einstellungen!$C$25,ROUND((H52*($D$10/12)),2),"--")</f>
        <v>0</v>
      </c>
      <c r="I55" s="2"/>
    </row>
    <row r="56" spans="1:9" ht="6.75" customHeight="1">
      <c r="A56" s="11"/>
      <c r="B56" s="14"/>
      <c r="C56" s="14"/>
      <c r="D56" s="14"/>
      <c r="E56" s="14"/>
      <c r="F56" s="14"/>
      <c r="H56" s="17"/>
      <c r="I56" s="2"/>
    </row>
    <row r="57" spans="1:9" ht="22.5" customHeight="1">
      <c r="A57" s="308" t="s">
        <v>31</v>
      </c>
      <c r="B57" s="831" t="s">
        <v>401</v>
      </c>
      <c r="C57" s="831"/>
      <c r="D57" s="831"/>
      <c r="E57" s="831"/>
      <c r="F57" s="831"/>
      <c r="H57" s="312">
        <f>IF(Einstellungen!$C$25,I41-I29-Eingabetabelle!I70,"--")</f>
        <v>0</v>
      </c>
      <c r="I57" s="10"/>
    </row>
    <row r="58" spans="2:9" ht="22.5" customHeight="1">
      <c r="B58" s="831"/>
      <c r="C58" s="831"/>
      <c r="D58" s="831"/>
      <c r="E58" s="831"/>
      <c r="F58" s="831"/>
      <c r="H58" s="17"/>
      <c r="I58" s="2"/>
    </row>
    <row r="59" spans="2:9" ht="48" customHeight="1">
      <c r="B59" s="831"/>
      <c r="C59" s="831"/>
      <c r="D59" s="831"/>
      <c r="E59" s="831"/>
      <c r="F59" s="831"/>
      <c r="H59" s="17"/>
      <c r="I59" s="2"/>
    </row>
    <row r="60" spans="2:9" ht="4.5" customHeight="1">
      <c r="B60" s="14"/>
      <c r="C60" s="14"/>
      <c r="D60" s="14"/>
      <c r="E60" s="14"/>
      <c r="F60" s="14"/>
      <c r="H60" s="17"/>
      <c r="I60" s="2"/>
    </row>
    <row r="61" spans="2:9" ht="22.5" customHeight="1">
      <c r="B61" s="828" t="str">
        <f>"2a     Kosten im Monat im Jahr "&amp;Einstellungen!C4</f>
        <v>2a     Kosten im Monat im Jahr 2019</v>
      </c>
      <c r="C61" s="828"/>
      <c r="D61" s="828"/>
      <c r="E61" s="828"/>
      <c r="F61" s="20"/>
      <c r="G61" s="21"/>
      <c r="H61" s="312">
        <f>IF(Einstellungen!$C$25,ROUND((H57*($D$10/12)),2),"--")</f>
        <v>0</v>
      </c>
      <c r="I61" s="2"/>
    </row>
    <row r="62" spans="2:9" ht="6.75" customHeight="1">
      <c r="B62" s="14"/>
      <c r="C62" s="14"/>
      <c r="D62" s="14"/>
      <c r="E62" s="14"/>
      <c r="F62" s="14"/>
      <c r="H62" s="17"/>
      <c r="I62" s="2"/>
    </row>
    <row r="63" spans="1:9" ht="22.5" customHeight="1">
      <c r="A63" s="308" t="s">
        <v>38</v>
      </c>
      <c r="B63" s="827" t="s">
        <v>54</v>
      </c>
      <c r="C63" s="827"/>
      <c r="D63" s="827"/>
      <c r="E63" s="827"/>
      <c r="F63" s="827"/>
      <c r="H63" s="312">
        <f>IF(Einstellungen!$C$25,I41-I30,"--")</f>
        <v>0</v>
      </c>
      <c r="I63" s="10"/>
    </row>
    <row r="64" spans="2:9" ht="22.5" customHeight="1">
      <c r="B64" s="827"/>
      <c r="C64" s="827"/>
      <c r="D64" s="827"/>
      <c r="E64" s="827"/>
      <c r="F64" s="827"/>
      <c r="H64" s="17"/>
      <c r="I64" s="2"/>
    </row>
    <row r="65" spans="2:15" ht="22.5" customHeight="1">
      <c r="B65" s="827"/>
      <c r="C65" s="827"/>
      <c r="D65" s="827"/>
      <c r="E65" s="827"/>
      <c r="F65" s="827"/>
      <c r="H65" s="17"/>
      <c r="I65" s="2"/>
      <c r="O65" s="68"/>
    </row>
    <row r="66" spans="2:9" ht="9.75" customHeight="1">
      <c r="B66" s="827"/>
      <c r="C66" s="827"/>
      <c r="D66" s="827"/>
      <c r="E66" s="827"/>
      <c r="F66" s="827"/>
      <c r="H66" s="17"/>
      <c r="I66" s="2"/>
    </row>
    <row r="67" spans="2:9" ht="8.25" customHeight="1">
      <c r="B67" s="13"/>
      <c r="C67" s="13"/>
      <c r="D67" s="13"/>
      <c r="E67" s="13"/>
      <c r="F67" s="13"/>
      <c r="H67" s="17"/>
      <c r="I67" s="2"/>
    </row>
    <row r="68" spans="2:9" ht="18" customHeight="1">
      <c r="B68" s="828" t="str">
        <f>"3a     Kosten im Monat im Jahr "&amp;Einstellungen!C4</f>
        <v>3a     Kosten im Monat im Jahr 2019</v>
      </c>
      <c r="C68" s="828"/>
      <c r="D68" s="828"/>
      <c r="E68" s="828"/>
      <c r="F68" s="828"/>
      <c r="G68" s="21"/>
      <c r="H68" s="312">
        <f>IF(Einstellungen!$C$25,ROUND((H63*($D$10/12)),2),"--")</f>
        <v>0</v>
      </c>
      <c r="I68" s="2"/>
    </row>
    <row r="69" spans="1:9" ht="6.75" customHeight="1">
      <c r="A69" s="11"/>
      <c r="B69" s="11"/>
      <c r="C69" s="11"/>
      <c r="D69" s="11"/>
      <c r="E69" s="11"/>
      <c r="F69" s="11"/>
      <c r="G69" s="11"/>
      <c r="H69" s="18"/>
      <c r="I69" s="19"/>
    </row>
    <row r="70" spans="1:9" ht="22.5" customHeight="1">
      <c r="A70" s="308" t="s">
        <v>44</v>
      </c>
      <c r="B70" s="827" t="s">
        <v>89</v>
      </c>
      <c r="C70" s="827"/>
      <c r="D70" s="827"/>
      <c r="E70" s="827"/>
      <c r="F70" s="827"/>
      <c r="H70" s="341">
        <f>IF(Einstellungen!$C$25,I41-(I30-Eingabetabelle!I55),"--")</f>
        <v>0</v>
      </c>
      <c r="I70" s="11"/>
    </row>
    <row r="71" spans="2:9" ht="22.5" customHeight="1">
      <c r="B71" s="827"/>
      <c r="C71" s="827"/>
      <c r="D71" s="827"/>
      <c r="E71" s="827"/>
      <c r="F71" s="827"/>
      <c r="H71" s="17"/>
      <c r="I71" s="11"/>
    </row>
    <row r="72" spans="2:9" ht="3.75" customHeight="1">
      <c r="B72" s="827"/>
      <c r="C72" s="827"/>
      <c r="D72" s="827"/>
      <c r="E72" s="827"/>
      <c r="F72" s="827"/>
      <c r="H72" s="17"/>
      <c r="I72" s="11"/>
    </row>
    <row r="73" spans="2:9" ht="3.75" customHeight="1">
      <c r="B73" s="827"/>
      <c r="C73" s="827"/>
      <c r="D73" s="827"/>
      <c r="E73" s="827"/>
      <c r="F73" s="827"/>
      <c r="H73" s="17"/>
      <c r="I73" s="11"/>
    </row>
    <row r="74" spans="2:9" ht="3.75" customHeight="1">
      <c r="B74" s="13"/>
      <c r="C74" s="13"/>
      <c r="D74" s="13"/>
      <c r="E74" s="13"/>
      <c r="F74" s="13"/>
      <c r="H74" s="17"/>
      <c r="I74" s="11"/>
    </row>
    <row r="75" spans="2:9" ht="22.5" customHeight="1">
      <c r="B75" s="828" t="str">
        <f>"4a     Kosten im Monat im Jahr "&amp;Einstellungen!C4</f>
        <v>4a     Kosten im Monat im Jahr 2019</v>
      </c>
      <c r="C75" s="828"/>
      <c r="D75" s="828"/>
      <c r="E75" s="828"/>
      <c r="F75" s="828"/>
      <c r="G75" s="21"/>
      <c r="H75" s="312">
        <f>IF(Einstellungen!$C$25,ROUND((H70*($D$10/12)),2),"--")</f>
        <v>0</v>
      </c>
      <c r="I75" s="11"/>
    </row>
    <row r="76" spans="1:9" ht="7.5" customHeight="1">
      <c r="A76" s="11"/>
      <c r="B76" s="22"/>
      <c r="C76" s="11"/>
      <c r="D76" s="11"/>
      <c r="E76" s="11"/>
      <c r="F76" s="11"/>
      <c r="G76" s="11"/>
      <c r="H76" s="11"/>
      <c r="I76" s="11"/>
    </row>
    <row r="77" spans="1:9" ht="44.25" customHeight="1">
      <c r="A77" s="69">
        <f>IF(Einstellungen!C24,"5.","")</f>
      </c>
      <c r="B77" s="827">
        <f>IF(Einstellungen!C24,"Tagessatz für Kinder, die ihren gewöhnlichen Aufenthalt  im LK PM haben und innerhalb des Amtes in einer anderen als die Wohnortgemeinde eine Kita besuchen.","")</f>
      </c>
      <c r="C77" s="827"/>
      <c r="D77" s="827"/>
      <c r="E77" s="827"/>
      <c r="F77" s="827"/>
      <c r="H77" s="342">
        <f>IF(Einstellungen!C24,IF(Einstellungen!$C$25,(I41-(I30-Eingabetabelle!I55)-(Eingabetabelle!I181*Einstellungen!C7)),"--"),"")</f>
      </c>
      <c r="I77" s="11"/>
    </row>
    <row r="78" spans="1:9" ht="3.75" customHeight="1">
      <c r="A78" s="11"/>
      <c r="B78" s="827"/>
      <c r="C78" s="827"/>
      <c r="D78" s="827"/>
      <c r="E78" s="827"/>
      <c r="F78" s="827"/>
      <c r="H78" s="17"/>
      <c r="I78" s="11"/>
    </row>
    <row r="79" spans="1:9" ht="3.75" customHeight="1">
      <c r="A79" s="11"/>
      <c r="B79" s="827"/>
      <c r="C79" s="827"/>
      <c r="D79" s="827"/>
      <c r="E79" s="827"/>
      <c r="F79" s="827"/>
      <c r="H79" s="17"/>
      <c r="I79" s="11"/>
    </row>
    <row r="80" spans="1:9" ht="3.75" customHeight="1">
      <c r="A80" s="11"/>
      <c r="B80" s="827"/>
      <c r="C80" s="827"/>
      <c r="D80" s="827"/>
      <c r="E80" s="827"/>
      <c r="F80" s="827"/>
      <c r="H80" s="17"/>
      <c r="I80" s="11"/>
    </row>
    <row r="81" spans="1:9" ht="3.75" customHeight="1">
      <c r="A81" s="11"/>
      <c r="B81" s="13"/>
      <c r="C81" s="13"/>
      <c r="D81" s="13"/>
      <c r="E81" s="13"/>
      <c r="F81" s="13"/>
      <c r="H81" s="17"/>
      <c r="I81" s="11"/>
    </row>
    <row r="82" spans="1:9" ht="22.5" customHeight="1">
      <c r="A82" s="11"/>
      <c r="B82" s="826">
        <f>IF(Einstellungen!C24,"5a     Kosten im Monat im Jahr "&amp;Einstellungen!C4,"")</f>
      </c>
      <c r="C82" s="826"/>
      <c r="D82" s="826"/>
      <c r="E82" s="826"/>
      <c r="F82" s="826"/>
      <c r="G82" s="826"/>
      <c r="H82" s="43">
        <f>IF(Einstellungen!C24,IF(Einstellungen!$C$25,ROUND((H77*($D$10/12)),2),"--"),"")</f>
      </c>
      <c r="I82" s="11"/>
    </row>
    <row r="83" spans="1:12" ht="22.5" customHeight="1">
      <c r="A83" s="11"/>
      <c r="B83" s="11"/>
      <c r="C83" s="11"/>
      <c r="D83" s="11"/>
      <c r="E83" s="11"/>
      <c r="F83" s="11"/>
      <c r="G83" s="11"/>
      <c r="H83" s="11"/>
      <c r="I83" s="11"/>
      <c r="L83" s="2"/>
    </row>
    <row r="84" spans="1:12" ht="22.5" customHeight="1">
      <c r="A84" s="12" t="s">
        <v>45</v>
      </c>
      <c r="B84" s="22" t="str">
        <f>Einstellungen!C6</f>
        <v>örtlicher Träger der Jugendhilfe</v>
      </c>
      <c r="C84" s="11"/>
      <c r="D84" s="11"/>
      <c r="E84" s="11"/>
      <c r="F84" s="11"/>
      <c r="G84" s="11"/>
      <c r="H84" s="11"/>
      <c r="I84" s="11"/>
      <c r="L84" s="36"/>
    </row>
    <row r="85" spans="1:12" ht="22.5" customHeight="1">
      <c r="A85" s="11"/>
      <c r="B85" s="11"/>
      <c r="C85" s="11"/>
      <c r="D85" s="11"/>
      <c r="E85" s="11"/>
      <c r="F85" s="11"/>
      <c r="G85" s="11"/>
      <c r="H85" s="11"/>
      <c r="I85" s="11"/>
      <c r="L85" s="36"/>
    </row>
    <row r="86" spans="1:12" ht="22.5" customHeight="1">
      <c r="A86" s="11"/>
      <c r="B86" s="11"/>
      <c r="C86" s="11"/>
      <c r="D86" s="11"/>
      <c r="E86" s="11"/>
      <c r="F86" s="11"/>
      <c r="G86" s="11"/>
      <c r="H86" s="11"/>
      <c r="I86" s="11"/>
      <c r="L86" s="36"/>
    </row>
    <row r="87" spans="1:9" ht="22.5" customHeight="1">
      <c r="A87" s="11"/>
      <c r="B87" s="11"/>
      <c r="C87" s="11"/>
      <c r="D87" s="11"/>
      <c r="E87" s="11"/>
      <c r="F87" s="11"/>
      <c r="G87" s="11"/>
      <c r="H87" s="11"/>
      <c r="I87" s="11"/>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10" ht="22.5" customHeight="1">
      <c r="A95" s="11"/>
      <c r="B95" s="11"/>
      <c r="C95" s="11"/>
      <c r="D95" s="11"/>
      <c r="E95" s="11"/>
      <c r="F95" s="11"/>
      <c r="G95" s="11"/>
      <c r="H95" s="11"/>
      <c r="I95" s="19"/>
      <c r="J95" s="2"/>
    </row>
    <row r="96" spans="1:9" ht="22.5" customHeight="1">
      <c r="A96" s="11"/>
      <c r="B96" s="11"/>
      <c r="C96" s="11"/>
      <c r="D96" s="11"/>
      <c r="E96" s="11"/>
      <c r="F96" s="11"/>
      <c r="G96" s="11"/>
      <c r="H96" s="11"/>
      <c r="I96" s="11"/>
    </row>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44.25" customHeight="1"/>
    <row r="111" ht="3.75" customHeight="1"/>
    <row r="112" ht="24.75" customHeight="1"/>
    <row r="113" ht="18" customHeight="1"/>
    <row r="114" ht="18" customHeight="1"/>
    <row r="115" ht="18" customHeight="1"/>
    <row r="116" ht="18" customHeight="1"/>
    <row r="117" ht="18" customHeight="1"/>
    <row r="118" ht="18" customHeight="1"/>
    <row r="119" ht="18" customHeight="1"/>
    <row r="120" ht="40.5" customHeight="1"/>
    <row r="121" ht="20.25" customHeight="1"/>
    <row r="122" ht="18" customHeight="1"/>
    <row r="123" ht="18" customHeight="1"/>
    <row r="124" ht="18" customHeight="1"/>
    <row r="125" ht="18" customHeight="1"/>
    <row r="126" ht="18" customHeight="1"/>
    <row r="127" ht="26.25" customHeight="1"/>
    <row r="128" ht="18" customHeight="1"/>
    <row r="129" ht="18" customHeight="1"/>
    <row r="130" spans="1:13" s="11" customFormat="1" ht="18" customHeight="1">
      <c r="A130" s="1"/>
      <c r="B130" s="1"/>
      <c r="C130" s="1"/>
      <c r="D130" s="1"/>
      <c r="E130" s="1"/>
      <c r="F130" s="1"/>
      <c r="G130" s="1"/>
      <c r="H130" s="1"/>
      <c r="I130" s="1"/>
      <c r="M130" s="22"/>
    </row>
    <row r="131" spans="1:9" s="11" customFormat="1" ht="18" customHeight="1">
      <c r="A131" s="1"/>
      <c r="B131" s="1"/>
      <c r="C131" s="1"/>
      <c r="D131" s="1"/>
      <c r="E131" s="1"/>
      <c r="F131" s="1"/>
      <c r="G131" s="1"/>
      <c r="H131" s="1"/>
      <c r="I131" s="1"/>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3" customHeight="1">
      <c r="A139" s="1"/>
      <c r="B139" s="1"/>
      <c r="C139" s="1"/>
      <c r="D139" s="1"/>
      <c r="E139" s="1"/>
      <c r="F139" s="1"/>
      <c r="G139" s="1"/>
      <c r="H139" s="1"/>
      <c r="I139" s="1"/>
    </row>
    <row r="140" spans="1:9" s="11" customFormat="1" ht="17.25" customHeight="1">
      <c r="A140" s="1"/>
      <c r="B140" s="1"/>
      <c r="C140" s="1"/>
      <c r="D140" s="1"/>
      <c r="E140" s="1"/>
      <c r="F140" s="1"/>
      <c r="G140" s="1"/>
      <c r="H140" s="1"/>
      <c r="I140" s="1"/>
    </row>
    <row r="141" spans="1:9" s="11" customFormat="1" ht="18" customHeight="1">
      <c r="A141" s="1"/>
      <c r="B141" s="1"/>
      <c r="C141" s="1"/>
      <c r="D141" s="1"/>
      <c r="E141" s="1"/>
      <c r="F141" s="1"/>
      <c r="G141" s="1"/>
      <c r="H141" s="1"/>
      <c r="I141" s="1"/>
    </row>
    <row r="142" spans="1:9" s="11" customFormat="1" ht="7.5" customHeight="1">
      <c r="A142" s="1"/>
      <c r="B142" s="1"/>
      <c r="C142" s="1"/>
      <c r="D142" s="1"/>
      <c r="E142" s="1"/>
      <c r="F142" s="1"/>
      <c r="G142" s="1"/>
      <c r="H142" s="1"/>
      <c r="I142" s="1"/>
    </row>
    <row r="143" spans="1:9" s="11" customFormat="1" ht="15.75" customHeight="1">
      <c r="A143" s="1"/>
      <c r="B143" s="1"/>
      <c r="C143" s="1"/>
      <c r="D143" s="1"/>
      <c r="E143" s="1"/>
      <c r="F143" s="1"/>
      <c r="G143" s="1"/>
      <c r="H143" s="1"/>
      <c r="I143" s="1"/>
    </row>
    <row r="144" spans="1:9" s="11" customFormat="1" ht="3" customHeight="1">
      <c r="A144" s="1"/>
      <c r="B144" s="1"/>
      <c r="C144" s="1"/>
      <c r="D144" s="1"/>
      <c r="E144" s="1"/>
      <c r="F144" s="1"/>
      <c r="G144" s="1"/>
      <c r="H144" s="1"/>
      <c r="I144" s="1"/>
    </row>
    <row r="145" spans="1:9" s="11" customFormat="1" ht="15">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sheetData>
  <sheetProtection password="CA75" sheet="1" objects="1" scenarios="1"/>
  <mergeCells count="56">
    <mergeCell ref="B41:F41"/>
    <mergeCell ref="B40:F40"/>
    <mergeCell ref="E20:H20"/>
    <mergeCell ref="A39:I39"/>
    <mergeCell ref="B26:F26"/>
    <mergeCell ref="B46:F46"/>
    <mergeCell ref="B52:F54"/>
    <mergeCell ref="B57:F59"/>
    <mergeCell ref="B45:F45"/>
    <mergeCell ref="E16:H16"/>
    <mergeCell ref="A23:F23"/>
    <mergeCell ref="B32:I32"/>
    <mergeCell ref="B37:F37"/>
    <mergeCell ref="B30:F30"/>
    <mergeCell ref="B47:F47"/>
    <mergeCell ref="B70:F73"/>
    <mergeCell ref="B75:F75"/>
    <mergeCell ref="B55:F55"/>
    <mergeCell ref="B68:F68"/>
    <mergeCell ref="B48:F48"/>
    <mergeCell ref="B77:F80"/>
    <mergeCell ref="B61:E61"/>
    <mergeCell ref="A1:I1"/>
    <mergeCell ref="A2:I2"/>
    <mergeCell ref="A3:I3"/>
    <mergeCell ref="E4:I4"/>
    <mergeCell ref="E5:I5"/>
    <mergeCell ref="B82:G82"/>
    <mergeCell ref="B63:F66"/>
    <mergeCell ref="B42:F42"/>
    <mergeCell ref="B43:F43"/>
    <mergeCell ref="B44:F44"/>
    <mergeCell ref="E11:H11"/>
    <mergeCell ref="E7:I7"/>
    <mergeCell ref="A8:C8"/>
    <mergeCell ref="E9:G9"/>
    <mergeCell ref="E6:I6"/>
    <mergeCell ref="E8:G8"/>
    <mergeCell ref="A9:C9"/>
    <mergeCell ref="E10:H10"/>
    <mergeCell ref="B24:I24"/>
    <mergeCell ref="F14:I14"/>
    <mergeCell ref="E18:H18"/>
    <mergeCell ref="E19:H19"/>
    <mergeCell ref="A14:D14"/>
    <mergeCell ref="A15:I15"/>
    <mergeCell ref="E12:H12"/>
    <mergeCell ref="A13:D13"/>
    <mergeCell ref="F13:I13"/>
    <mergeCell ref="B28:F28"/>
    <mergeCell ref="B36:F36"/>
    <mergeCell ref="I26:I28"/>
    <mergeCell ref="E17:H17"/>
    <mergeCell ref="B25:F25"/>
    <mergeCell ref="B27:F27"/>
    <mergeCell ref="B31:I31"/>
  </mergeCells>
  <conditionalFormatting sqref="H77 B82:H82">
    <cfRule type="notContainsBlanks" priority="2" dxfId="17">
      <formula>LEN(TRIM(B77))&gt;0</formula>
    </cfRule>
  </conditionalFormatting>
  <printOptions horizontalCentered="1"/>
  <pageMargins left="0.984251968503937" right="0.2755905511811024" top="0.2755905511811024" bottom="0.15748031496062992" header="0.3937007874015748" footer="0.15748031496062992"/>
  <pageSetup fitToHeight="1" fitToWidth="1" horizontalDpi="600" verticalDpi="600" orientation="portrait" paperSize="9" scale="47" r:id="rId1"/>
  <headerFooter alignWithMargins="0">
    <oddFooter>&amp;Lgedruckt am: &amp;D&amp;RSeite &amp;P von &amp;N</oddFooter>
  </headerFooter>
</worksheet>
</file>

<file path=xl/worksheets/sheet6.xml><?xml version="1.0" encoding="utf-8"?>
<worksheet xmlns="http://schemas.openxmlformats.org/spreadsheetml/2006/main" xmlns:r="http://schemas.openxmlformats.org/officeDocument/2006/relationships">
  <sheetPr codeName="Tabelle5">
    <tabColor rgb="FF92D050"/>
    <pageSetUpPr fitToPage="1"/>
  </sheetPr>
  <dimension ref="A1:O173"/>
  <sheetViews>
    <sheetView showGridLines="0" showZeros="0" zoomScale="75" zoomScaleNormal="75" zoomScalePageLayoutView="0" workbookViewId="0" topLeftCell="A1">
      <pane ySplit="1" topLeftCell="A36" activePane="bottomLeft" state="frozen"/>
      <selection pane="topLeft" activeCell="B57" sqref="B57:F59"/>
      <selection pane="bottomLeft" activeCell="H49" sqref="H49"/>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2.57421875" style="1" customWidth="1"/>
    <col min="11" max="11" width="11.42187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9" ht="55.5" customHeight="1">
      <c r="A2" s="787" t="str">
        <f>Eingabetabelle!$A$2</f>
        <v>Berechnung der Entgelte für Kindertagesstätten im Landkreis Potsdam-Mittelmark
für das Jahr 2019
Rechtsstand: 01.10.2017</v>
      </c>
      <c r="B2" s="788"/>
      <c r="C2" s="788"/>
      <c r="D2" s="788"/>
      <c r="E2" s="789"/>
      <c r="F2" s="789"/>
      <c r="G2" s="789"/>
      <c r="H2" s="789"/>
      <c r="I2" s="790"/>
    </row>
    <row r="3" spans="1:9" ht="27.75" customHeight="1">
      <c r="A3" s="797" t="s">
        <v>40</v>
      </c>
      <c r="B3" s="798"/>
      <c r="C3" s="798"/>
      <c r="D3" s="798"/>
      <c r="E3" s="798"/>
      <c r="F3" s="798"/>
      <c r="G3" s="798"/>
      <c r="H3" s="798"/>
      <c r="I3" s="799"/>
    </row>
    <row r="4" spans="1:9" ht="22.5" customHeight="1">
      <c r="A4" s="166" t="s">
        <v>0</v>
      </c>
      <c r="B4" s="167"/>
      <c r="C4" s="168"/>
      <c r="D4" s="165"/>
      <c r="E4" s="794">
        <f>Eingabetabelle!$E$3</f>
        <v>0</v>
      </c>
      <c r="F4" s="795"/>
      <c r="G4" s="795"/>
      <c r="H4" s="795"/>
      <c r="I4" s="796"/>
    </row>
    <row r="5" spans="1:9" ht="22.5" customHeight="1">
      <c r="A5" s="169" t="s">
        <v>1</v>
      </c>
      <c r="B5" s="170"/>
      <c r="C5" s="171"/>
      <c r="D5" s="165"/>
      <c r="E5" s="794">
        <f>Eingabetabelle!$E$4</f>
        <v>0</v>
      </c>
      <c r="F5" s="795"/>
      <c r="G5" s="795"/>
      <c r="H5" s="795"/>
      <c r="I5" s="796"/>
    </row>
    <row r="6" spans="1:9" ht="22.5" customHeight="1">
      <c r="A6" s="169" t="s">
        <v>2</v>
      </c>
      <c r="B6" s="170"/>
      <c r="C6" s="171"/>
      <c r="D6" s="165"/>
      <c r="E6" s="794">
        <f>Eingabetabelle!$E$7</f>
        <v>0</v>
      </c>
      <c r="F6" s="795"/>
      <c r="G6" s="795"/>
      <c r="H6" s="795"/>
      <c r="I6" s="796"/>
    </row>
    <row r="7" spans="1:9" ht="24" customHeight="1">
      <c r="A7" s="310" t="s">
        <v>3</v>
      </c>
      <c r="B7" s="285"/>
      <c r="C7" s="311"/>
      <c r="D7" s="165"/>
      <c r="E7" s="800">
        <f>Eingabetabelle!$E$8</f>
        <v>0</v>
      </c>
      <c r="F7" s="801"/>
      <c r="G7" s="801"/>
      <c r="H7" s="801"/>
      <c r="I7" s="796"/>
    </row>
    <row r="8" spans="1:9" ht="24" customHeight="1">
      <c r="A8" s="702" t="s">
        <v>95</v>
      </c>
      <c r="B8" s="703"/>
      <c r="C8" s="804"/>
      <c r="D8" s="287" t="str">
        <f>Eingabetabelle!$D$9</f>
        <v>nein</v>
      </c>
      <c r="E8" s="840" t="s">
        <v>10</v>
      </c>
      <c r="F8" s="840"/>
      <c r="G8" s="840"/>
      <c r="H8" s="840"/>
      <c r="I8" s="317" t="str">
        <f>Einstellungen!C11&amp;"/"&amp;Einstellungen!D11</f>
        <v>0,8/11,5</v>
      </c>
    </row>
    <row r="9" spans="1:9" ht="19.5" customHeight="1">
      <c r="A9" s="641" t="s">
        <v>4</v>
      </c>
      <c r="B9" s="642"/>
      <c r="C9" s="642"/>
      <c r="D9" s="288">
        <f>Eingabetabelle!$D$10</f>
        <v>0</v>
      </c>
      <c r="E9" s="841" t="s">
        <v>79</v>
      </c>
      <c r="F9" s="841"/>
      <c r="G9" s="841"/>
      <c r="H9" s="841"/>
      <c r="I9" s="289">
        <f>ROUND(D9*Einstellungen!C11/Einstellungen!D11,3)</f>
        <v>0</v>
      </c>
    </row>
    <row r="10" spans="1:9" ht="22.5" customHeight="1">
      <c r="A10" s="166" t="s">
        <v>5</v>
      </c>
      <c r="B10" s="167"/>
      <c r="C10" s="168"/>
      <c r="D10" s="290">
        <f>Eingabetabelle!$D$11</f>
        <v>250</v>
      </c>
      <c r="E10" s="704" t="str">
        <f>Eingabetabelle!E11</f>
        <v> Durchschnittssatz ErzieherIn pro Monat</v>
      </c>
      <c r="F10" s="705"/>
      <c r="G10" s="705"/>
      <c r="H10" s="706"/>
      <c r="I10" s="291">
        <f>Eingabetabelle!I11</f>
        <v>0</v>
      </c>
    </row>
    <row r="11" spans="1:9" ht="22.5" customHeight="1">
      <c r="A11" s="169" t="s">
        <v>6</v>
      </c>
      <c r="B11" s="170"/>
      <c r="C11" s="171"/>
      <c r="D11" s="292">
        <f>Eingabetabelle!$D$12</f>
        <v>0</v>
      </c>
      <c r="E11" s="704" t="str">
        <f>Eingabetabelle!E12</f>
        <v> Durchschnittssatz LeiterIn pro Monat</v>
      </c>
      <c r="F11" s="705"/>
      <c r="G11" s="705"/>
      <c r="H11" s="706"/>
      <c r="I11" s="291">
        <f>Eingabetabelle!I12</f>
        <v>0</v>
      </c>
    </row>
    <row r="12" spans="1:9" ht="22.5" customHeight="1" thickBot="1">
      <c r="A12" s="173" t="s">
        <v>7</v>
      </c>
      <c r="B12" s="174"/>
      <c r="C12" s="175"/>
      <c r="D12" s="589">
        <f>Eingabetabelle!$D$13</f>
        <v>0</v>
      </c>
      <c r="E12" s="834" t="str">
        <f>Eingabetabelle!E13</f>
        <v> Durchschnittssatz gemäß KitaLAV</v>
      </c>
      <c r="F12" s="834"/>
      <c r="G12" s="834"/>
      <c r="H12" s="835"/>
      <c r="I12" s="291">
        <f>Eingabetabelle!I13</f>
        <v>0</v>
      </c>
    </row>
    <row r="13" spans="1:9" ht="22.5" customHeight="1">
      <c r="A13" s="809" t="str">
        <f>Eingabetabelle!A14</f>
        <v>Jahresmittel der belegten Plätze des Vorjahres:</v>
      </c>
      <c r="B13" s="810"/>
      <c r="C13" s="810"/>
      <c r="D13" s="810"/>
      <c r="E13" s="587">
        <f>Eingabetabelle!E14</f>
        <v>0</v>
      </c>
      <c r="F13" s="811"/>
      <c r="G13" s="812"/>
      <c r="H13" s="812"/>
      <c r="I13" s="813"/>
    </row>
    <row r="14" spans="1:9" ht="22.5" customHeight="1" thickBot="1">
      <c r="A14" s="663" t="s">
        <v>78</v>
      </c>
      <c r="B14" s="664"/>
      <c r="C14" s="664"/>
      <c r="D14" s="664"/>
      <c r="E14" s="588">
        <f>Eingabetabelle!$E$15</f>
        <v>0</v>
      </c>
      <c r="F14" s="783"/>
      <c r="G14" s="784"/>
      <c r="H14" s="784"/>
      <c r="I14" s="785"/>
    </row>
    <row r="15" spans="1:9" ht="22.5" customHeight="1">
      <c r="A15" s="814" t="s">
        <v>73</v>
      </c>
      <c r="B15" s="815"/>
      <c r="C15" s="815"/>
      <c r="D15" s="815"/>
      <c r="E15" s="816"/>
      <c r="F15" s="816"/>
      <c r="G15" s="816"/>
      <c r="H15" s="816"/>
      <c r="I15" s="817"/>
    </row>
    <row r="16" spans="1:9"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row>
    <row r="17" spans="1:9"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row>
    <row r="18" spans="1:9"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row>
    <row r="19" spans="1:9"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row>
    <row r="20" spans="1:9"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row>
    <row r="21" spans="1:9" ht="7.5" customHeight="1" thickBot="1">
      <c r="A21" s="280"/>
      <c r="B21" s="275"/>
      <c r="C21" s="195"/>
      <c r="D21" s="281"/>
      <c r="E21" s="282"/>
      <c r="F21" s="282"/>
      <c r="G21" s="282"/>
      <c r="H21" s="282"/>
      <c r="I21" s="283"/>
    </row>
    <row r="22" spans="1:12" ht="36.75" customHeight="1" thickBot="1">
      <c r="A22" s="243"/>
      <c r="B22" s="244"/>
      <c r="C22" s="244"/>
      <c r="D22" s="244"/>
      <c r="E22" s="244"/>
      <c r="F22" s="245"/>
      <c r="G22" s="246" t="s">
        <v>8</v>
      </c>
      <c r="H22" s="246" t="s">
        <v>9</v>
      </c>
      <c r="I22" s="247" t="s">
        <v>35</v>
      </c>
      <c r="J22" s="15"/>
      <c r="K22" s="16"/>
      <c r="L22" s="16"/>
    </row>
    <row r="23" spans="1:9" ht="12.75" customHeight="1" hidden="1" thickBot="1">
      <c r="A23" s="730">
        <v>1</v>
      </c>
      <c r="B23" s="731"/>
      <c r="C23" s="731"/>
      <c r="D23" s="731"/>
      <c r="E23" s="731"/>
      <c r="F23" s="732"/>
      <c r="G23" s="25">
        <v>2</v>
      </c>
      <c r="H23" s="25">
        <v>3</v>
      </c>
      <c r="I23" s="4">
        <v>4</v>
      </c>
    </row>
    <row r="24" spans="1:9" ht="22.5" customHeight="1">
      <c r="A24" s="227" t="s">
        <v>11</v>
      </c>
      <c r="B24" s="727" t="s">
        <v>252</v>
      </c>
      <c r="C24" s="727"/>
      <c r="D24" s="727"/>
      <c r="E24" s="727"/>
      <c r="F24" s="727"/>
      <c r="G24" s="727"/>
      <c r="H24" s="727"/>
      <c r="I24" s="805"/>
    </row>
    <row r="25" spans="1:9" ht="33.75" customHeight="1">
      <c r="A25" s="109" t="s">
        <v>12</v>
      </c>
      <c r="B25" s="685" t="s">
        <v>101</v>
      </c>
      <c r="C25" s="686"/>
      <c r="D25" s="686"/>
      <c r="E25" s="686"/>
      <c r="F25" s="687"/>
      <c r="G25" s="128">
        <f>G26+G27+G28</f>
        <v>0</v>
      </c>
      <c r="H25" s="128">
        <f>ROUND(G25/$D$10,2)</f>
        <v>0</v>
      </c>
      <c r="I25" s="129">
        <f>IF(D9=0,0,ROUND(G25/$D$10/$D$9,2))</f>
        <v>0</v>
      </c>
    </row>
    <row r="26" spans="1:9"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row>
    <row r="27" spans="1:9" ht="23.25" customHeight="1" thickBot="1">
      <c r="A27" s="5"/>
      <c r="B27" s="818" t="str">
        <f>"   - … für Erzieherin ( in Höhe von "&amp;Einstellungen!C17*100&amp;"% des n.p.Pers )"</f>
        <v>   - … für Erzieherin ( in Höhe von 85,8% des n.p.Pers )</v>
      </c>
      <c r="C27" s="838"/>
      <c r="D27" s="838"/>
      <c r="E27" s="838"/>
      <c r="F27" s="839"/>
      <c r="G27" s="128">
        <f>I9*I10*Einstellungen!C17*12</f>
        <v>0</v>
      </c>
      <c r="H27" s="128">
        <f>ROUND(G27/$D$10,2)</f>
        <v>0</v>
      </c>
      <c r="I27" s="824"/>
    </row>
    <row r="28" spans="1:9" ht="23.25" customHeight="1" thickBot="1">
      <c r="A28" s="563"/>
      <c r="B28" s="842" t="s">
        <v>389</v>
      </c>
      <c r="C28" s="842"/>
      <c r="D28" s="842"/>
      <c r="E28" s="842"/>
      <c r="F28" s="843"/>
      <c r="G28" s="564">
        <f>Eingabetabelle!G29</f>
        <v>0</v>
      </c>
      <c r="H28" s="320">
        <f>ROUND(G28/$D$10,2)</f>
        <v>0</v>
      </c>
      <c r="I28" s="825"/>
    </row>
    <row r="29" spans="1:9" ht="22.5" customHeight="1" thickBot="1">
      <c r="A29" s="119"/>
      <c r="B29" s="120" t="s">
        <v>115</v>
      </c>
      <c r="C29" s="121"/>
      <c r="D29" s="121"/>
      <c r="E29" s="121"/>
      <c r="F29" s="122"/>
      <c r="G29" s="123">
        <f>Eingabetabelle!G62</f>
        <v>0</v>
      </c>
      <c r="H29" s="123">
        <f>Eingabetabelle!H62</f>
        <v>0</v>
      </c>
      <c r="I29" s="124">
        <f>Eingabetabelle!I62</f>
        <v>0</v>
      </c>
    </row>
    <row r="30" spans="1:9" s="2" customFormat="1" ht="29.25" customHeight="1" thickBot="1">
      <c r="A30" s="125"/>
      <c r="B30" s="762" t="s">
        <v>110</v>
      </c>
      <c r="C30" s="762"/>
      <c r="D30" s="762"/>
      <c r="E30" s="762"/>
      <c r="F30" s="763"/>
      <c r="G30" s="116">
        <f>G29+G25</f>
        <v>0</v>
      </c>
      <c r="H30" s="116">
        <f>H29+H25</f>
        <v>0</v>
      </c>
      <c r="I30" s="117">
        <f>I25+I29</f>
        <v>0</v>
      </c>
    </row>
    <row r="31" spans="1:9" ht="22.5" customHeight="1" thickBot="1">
      <c r="A31" s="226" t="s">
        <v>31</v>
      </c>
      <c r="B31" s="758" t="s">
        <v>295</v>
      </c>
      <c r="C31" s="758"/>
      <c r="D31" s="758"/>
      <c r="E31" s="758"/>
      <c r="F31" s="758"/>
      <c r="G31" s="758"/>
      <c r="H31" s="758"/>
      <c r="I31" s="759"/>
    </row>
    <row r="32" spans="1:9" ht="22.5" customHeight="1">
      <c r="A32" s="118" t="s">
        <v>32</v>
      </c>
      <c r="B32" s="829" t="s">
        <v>33</v>
      </c>
      <c r="C32" s="829"/>
      <c r="D32" s="829"/>
      <c r="E32" s="829"/>
      <c r="F32" s="829"/>
      <c r="G32" s="829"/>
      <c r="H32" s="829"/>
      <c r="I32" s="830"/>
    </row>
    <row r="33" spans="1:10" ht="22.5" customHeight="1">
      <c r="A33" s="135"/>
      <c r="B33" s="6" t="s">
        <v>118</v>
      </c>
      <c r="C33" s="6"/>
      <c r="D33" s="6"/>
      <c r="E33" s="6"/>
      <c r="F33" s="7"/>
      <c r="G33" s="110">
        <f>I9*I10*12</f>
        <v>0</v>
      </c>
      <c r="H33" s="112">
        <f>ROUND(G33/$D$10,2)</f>
        <v>0</v>
      </c>
      <c r="I33" s="111">
        <f>IF(D9=0,0,ROUND((G33/$D$10/$D$9),2))</f>
        <v>0</v>
      </c>
      <c r="J33" s="9"/>
    </row>
    <row r="34" spans="1:10" ht="22.5" customHeight="1">
      <c r="A34" s="571"/>
      <c r="B34" s="569" t="s">
        <v>119</v>
      </c>
      <c r="C34" s="569"/>
      <c r="D34" s="569"/>
      <c r="E34" s="569"/>
      <c r="F34" s="570"/>
      <c r="G34" s="110">
        <f>ROUND(I16*I11*12,2)</f>
        <v>0</v>
      </c>
      <c r="H34" s="112">
        <f>ROUND(G34/$D$10,2)</f>
        <v>0</v>
      </c>
      <c r="I34" s="111">
        <f>IF(D9=0,0,ROUND(G34/$D$10/$D$9,2))</f>
        <v>0</v>
      </c>
      <c r="J34" s="9"/>
    </row>
    <row r="35" spans="1:10" ht="22.5" customHeight="1" thickBot="1">
      <c r="A35" s="572"/>
      <c r="B35" s="136" t="s">
        <v>120</v>
      </c>
      <c r="C35" s="136"/>
      <c r="D35" s="136"/>
      <c r="E35" s="137"/>
      <c r="F35" s="138"/>
      <c r="G35" s="110">
        <f>Eingabetabelle!G69</f>
        <v>0</v>
      </c>
      <c r="H35" s="112">
        <f>ROUND(G35/$D$10,2)</f>
        <v>0</v>
      </c>
      <c r="I35" s="111">
        <f>IF(D9=0,0,ROUND((G35/$D$10/$D$9),2))</f>
        <v>0</v>
      </c>
      <c r="J35" s="9"/>
    </row>
    <row r="36" spans="1:10" ht="22.5" customHeight="1" thickBot="1">
      <c r="A36" s="566"/>
      <c r="B36" s="844" t="s">
        <v>388</v>
      </c>
      <c r="C36" s="845"/>
      <c r="D36" s="845"/>
      <c r="E36" s="845"/>
      <c r="F36" s="846"/>
      <c r="G36" s="562">
        <f>Eingabetabelle!G70</f>
        <v>0</v>
      </c>
      <c r="H36" s="112">
        <f>ROUND(G36/$D$10,2)</f>
        <v>0</v>
      </c>
      <c r="I36" s="111">
        <f>IF(D11=0,0,ROUND((G36/$D$10/D9),2))</f>
        <v>0</v>
      </c>
      <c r="J36" s="9"/>
    </row>
    <row r="37" spans="1:10" ht="23.25" customHeight="1" thickBot="1">
      <c r="A37" s="115"/>
      <c r="B37" s="802" t="s">
        <v>244</v>
      </c>
      <c r="C37" s="802"/>
      <c r="D37" s="802"/>
      <c r="E37" s="802"/>
      <c r="F37" s="803"/>
      <c r="G37" s="116">
        <f>G33+G34+G35+G36</f>
        <v>0</v>
      </c>
      <c r="H37" s="116">
        <f>H33+H34+H35</f>
        <v>0</v>
      </c>
      <c r="I37" s="117">
        <f>IF(D9=0,0,ROUND((G37/$D$10/$D$9),2))</f>
        <v>0</v>
      </c>
      <c r="J37" s="9"/>
    </row>
    <row r="38" spans="1:10" ht="15.75" customHeight="1" thickBot="1">
      <c r="A38" s="276"/>
      <c r="B38" s="277"/>
      <c r="C38" s="277"/>
      <c r="D38" s="277"/>
      <c r="E38" s="277"/>
      <c r="F38" s="277"/>
      <c r="G38" s="278"/>
      <c r="H38" s="278"/>
      <c r="I38" s="279"/>
      <c r="J38" s="9"/>
    </row>
    <row r="39" spans="1:10" ht="47.25" customHeight="1" thickBot="1">
      <c r="A39" s="755" t="s">
        <v>251</v>
      </c>
      <c r="B39" s="673"/>
      <c r="C39" s="673"/>
      <c r="D39" s="673"/>
      <c r="E39" s="673"/>
      <c r="F39" s="673"/>
      <c r="G39" s="673"/>
      <c r="H39" s="673"/>
      <c r="I39" s="674"/>
      <c r="J39" s="9"/>
    </row>
    <row r="40" spans="1:10" ht="23.25" customHeight="1" thickBot="1">
      <c r="A40" s="216" t="s">
        <v>11</v>
      </c>
      <c r="B40" s="746" t="s">
        <v>252</v>
      </c>
      <c r="C40" s="746"/>
      <c r="D40" s="746"/>
      <c r="E40" s="746"/>
      <c r="F40" s="747"/>
      <c r="G40" s="258">
        <f>G30</f>
        <v>0</v>
      </c>
      <c r="H40" s="318">
        <f>H30</f>
        <v>0</v>
      </c>
      <c r="I40" s="259">
        <f>I30</f>
        <v>0</v>
      </c>
      <c r="J40" s="9"/>
    </row>
    <row r="41" spans="1:10" ht="23.25" customHeight="1" thickBot="1">
      <c r="A41" s="332" t="s">
        <v>31</v>
      </c>
      <c r="B41" s="746" t="s">
        <v>253</v>
      </c>
      <c r="C41" s="746"/>
      <c r="D41" s="746"/>
      <c r="E41" s="746"/>
      <c r="F41" s="747"/>
      <c r="G41" s="215">
        <f>SUM(G42:G49)</f>
        <v>0</v>
      </c>
      <c r="H41" s="318">
        <f>ROUND(G41/$D$10,2)</f>
        <v>0</v>
      </c>
      <c r="I41" s="259">
        <f>SUM(I42:I49)</f>
        <v>0</v>
      </c>
      <c r="J41" s="9"/>
    </row>
    <row r="42" spans="1:10" ht="18.75" customHeight="1">
      <c r="A42" s="222"/>
      <c r="B42" s="748" t="s">
        <v>254</v>
      </c>
      <c r="C42" s="748"/>
      <c r="D42" s="748"/>
      <c r="E42" s="748"/>
      <c r="F42" s="749"/>
      <c r="G42" s="465">
        <f>G37</f>
        <v>0</v>
      </c>
      <c r="H42" s="466">
        <f>ROUND(G42/$D$10,2)</f>
        <v>0</v>
      </c>
      <c r="I42" s="467">
        <f>IF(D9=0,0,ROUND(G42/$D$10/$D$9,2))</f>
        <v>0</v>
      </c>
      <c r="J42" s="9"/>
    </row>
    <row r="43" spans="1:10" ht="22.5" customHeight="1">
      <c r="A43" s="261"/>
      <c r="B43" s="750" t="s">
        <v>255</v>
      </c>
      <c r="C43" s="750"/>
      <c r="D43" s="750"/>
      <c r="E43" s="750"/>
      <c r="F43" s="751"/>
      <c r="G43" s="468">
        <f>Eingabetabelle!G201</f>
        <v>0</v>
      </c>
      <c r="H43" s="469">
        <f>Eingabetabelle!H201</f>
        <v>0</v>
      </c>
      <c r="I43" s="470">
        <f>Eingabetabelle!I201</f>
        <v>0</v>
      </c>
      <c r="J43" s="9"/>
    </row>
    <row r="44" spans="1:9" ht="22.5" customHeight="1">
      <c r="A44" s="257"/>
      <c r="B44" s="750" t="s">
        <v>256</v>
      </c>
      <c r="C44" s="750"/>
      <c r="D44" s="750"/>
      <c r="E44" s="750"/>
      <c r="F44" s="751"/>
      <c r="G44" s="468">
        <f>Eingabetabelle!G202</f>
        <v>0</v>
      </c>
      <c r="H44" s="469">
        <f>Eingabetabelle!H202</f>
        <v>0</v>
      </c>
      <c r="I44" s="470">
        <f>Eingabetabelle!I202</f>
        <v>0</v>
      </c>
    </row>
    <row r="45" spans="1:9" ht="18" customHeight="1">
      <c r="A45" s="257"/>
      <c r="B45" s="750" t="s">
        <v>257</v>
      </c>
      <c r="C45" s="750"/>
      <c r="D45" s="750"/>
      <c r="E45" s="750"/>
      <c r="F45" s="751"/>
      <c r="G45" s="468">
        <f>Eingabetabelle!G203</f>
        <v>0</v>
      </c>
      <c r="H45" s="469">
        <f>Eingabetabelle!H203</f>
        <v>0</v>
      </c>
      <c r="I45" s="470">
        <f>Eingabetabelle!I203</f>
        <v>0</v>
      </c>
    </row>
    <row r="46" spans="1:9" ht="22.5" customHeight="1">
      <c r="A46" s="261"/>
      <c r="B46" s="750" t="s">
        <v>258</v>
      </c>
      <c r="C46" s="750"/>
      <c r="D46" s="750"/>
      <c r="E46" s="750"/>
      <c r="F46" s="751"/>
      <c r="G46" s="468">
        <f>Eingabetabelle!G204</f>
        <v>0</v>
      </c>
      <c r="H46" s="469">
        <f>Eingabetabelle!H204</f>
        <v>0</v>
      </c>
      <c r="I46" s="470">
        <f>Eingabetabelle!I204</f>
        <v>0</v>
      </c>
    </row>
    <row r="47" spans="1:9" ht="22.5" customHeight="1">
      <c r="A47" s="257"/>
      <c r="B47" s="744" t="s">
        <v>259</v>
      </c>
      <c r="C47" s="744"/>
      <c r="D47" s="744"/>
      <c r="E47" s="744"/>
      <c r="F47" s="745"/>
      <c r="G47" s="468">
        <f>Eingabetabelle!G205</f>
        <v>0</v>
      </c>
      <c r="H47" s="469">
        <f>Eingabetabelle!H205</f>
        <v>0</v>
      </c>
      <c r="I47" s="470">
        <f>Eingabetabelle!I205</f>
        <v>0</v>
      </c>
    </row>
    <row r="48" spans="1:9" ht="22.5" customHeight="1">
      <c r="A48" s="257"/>
      <c r="B48" s="744" t="s">
        <v>311</v>
      </c>
      <c r="C48" s="744"/>
      <c r="D48" s="744"/>
      <c r="E48" s="744"/>
      <c r="F48" s="745"/>
      <c r="G48" s="473">
        <f>Eingabetabelle!G206</f>
        <v>0</v>
      </c>
      <c r="H48" s="469">
        <f>Eingabetabelle!H206</f>
        <v>0</v>
      </c>
      <c r="I48" s="474">
        <f>Eingabetabelle!I206</f>
        <v>0</v>
      </c>
    </row>
    <row r="49" spans="1:9" ht="22.5" customHeight="1" thickBot="1">
      <c r="A49" s="263"/>
      <c r="B49" s="832" t="s">
        <v>312</v>
      </c>
      <c r="C49" s="832"/>
      <c r="D49" s="832"/>
      <c r="E49" s="832"/>
      <c r="F49" s="833"/>
      <c r="G49" s="475">
        <f>Eingabetabelle!G207</f>
        <v>0</v>
      </c>
      <c r="H49" s="475">
        <f>ROUND(G49/$D$10,2)</f>
        <v>0</v>
      </c>
      <c r="I49" s="476">
        <f>IF(D9=0,0,ROUND(G49/$D$10/$D$9,2))</f>
        <v>0</v>
      </c>
    </row>
    <row r="50" spans="1:9" ht="22.5" customHeight="1">
      <c r="A50" s="276"/>
      <c r="B50" s="277"/>
      <c r="C50" s="277"/>
      <c r="D50" s="277"/>
      <c r="E50" s="277"/>
      <c r="F50" s="277"/>
      <c r="G50" s="278"/>
      <c r="H50" s="278"/>
      <c r="I50" s="279"/>
    </row>
    <row r="51" spans="1:9" ht="22.5" customHeight="1">
      <c r="A51" s="276"/>
      <c r="B51" s="277"/>
      <c r="C51" s="277"/>
      <c r="D51" s="277"/>
      <c r="E51" s="277"/>
      <c r="F51" s="277"/>
      <c r="G51" s="278"/>
      <c r="H51" s="278"/>
      <c r="I51" s="279"/>
    </row>
    <row r="52" spans="1:9" ht="22.5" customHeight="1">
      <c r="A52" s="11"/>
      <c r="B52" s="32" t="s">
        <v>37</v>
      </c>
      <c r="C52" s="11"/>
      <c r="D52" s="11"/>
      <c r="E52" s="11"/>
      <c r="F52" s="11"/>
      <c r="I52" s="2"/>
    </row>
    <row r="53" spans="1:9" ht="22.5" customHeight="1">
      <c r="A53" s="308" t="s">
        <v>11</v>
      </c>
      <c r="B53" s="831" t="s">
        <v>111</v>
      </c>
      <c r="C53" s="831"/>
      <c r="D53" s="831"/>
      <c r="E53" s="831"/>
      <c r="F53" s="831"/>
      <c r="H53" s="312">
        <f>IF(Einstellungen!$C$26,I41-(SUM(Eingabetabelle!I39:I55,Eingabetabelle!I29)),"--")</f>
        <v>0</v>
      </c>
      <c r="I53" s="10"/>
    </row>
    <row r="54" spans="1:9" ht="22.5" customHeight="1">
      <c r="A54" s="11"/>
      <c r="B54" s="831"/>
      <c r="C54" s="831"/>
      <c r="D54" s="831"/>
      <c r="E54" s="831"/>
      <c r="F54" s="831"/>
      <c r="H54" s="17"/>
      <c r="I54" s="2"/>
    </row>
    <row r="55" spans="1:9" ht="7.5" customHeight="1">
      <c r="A55" s="11"/>
      <c r="B55" s="831"/>
      <c r="C55" s="831"/>
      <c r="D55" s="831"/>
      <c r="E55" s="831"/>
      <c r="F55" s="831"/>
      <c r="H55" s="17"/>
      <c r="I55" s="2"/>
    </row>
    <row r="56" spans="1:9" ht="18" customHeight="1">
      <c r="A56" s="11"/>
      <c r="B56" s="828" t="str">
        <f>"1a     Kosten pro Monat im Jahr "&amp;Einstellungen!C4</f>
        <v>1a     Kosten pro Monat im Jahr 2019</v>
      </c>
      <c r="C56" s="828"/>
      <c r="D56" s="828"/>
      <c r="E56" s="828"/>
      <c r="F56" s="828"/>
      <c r="G56" s="21"/>
      <c r="H56" s="312">
        <f>IF(Einstellungen!$C$26,ROUND((H53*($D$10/12)),2),"--")</f>
        <v>0</v>
      </c>
      <c r="I56" s="2"/>
    </row>
    <row r="57" spans="1:9" ht="22.5" customHeight="1">
      <c r="A57" s="11"/>
      <c r="B57" s="14"/>
      <c r="C57" s="14"/>
      <c r="D57" s="14"/>
      <c r="E57" s="14"/>
      <c r="F57" s="14"/>
      <c r="H57" s="17"/>
      <c r="I57" s="2"/>
    </row>
    <row r="58" spans="1:9" ht="22.5" customHeight="1">
      <c r="A58" s="308" t="s">
        <v>31</v>
      </c>
      <c r="B58" s="831" t="s">
        <v>401</v>
      </c>
      <c r="C58" s="831"/>
      <c r="D58" s="831"/>
      <c r="E58" s="831"/>
      <c r="F58" s="831"/>
      <c r="H58" s="312">
        <f>IF(Einstellungen!$C$26,I41-I29-Eingabetabelle!I70,"--")</f>
        <v>0</v>
      </c>
      <c r="I58" s="10"/>
    </row>
    <row r="59" spans="2:9" ht="22.5" customHeight="1">
      <c r="B59" s="831"/>
      <c r="C59" s="831"/>
      <c r="D59" s="831"/>
      <c r="E59" s="831"/>
      <c r="F59" s="831"/>
      <c r="H59" s="17"/>
      <c r="I59" s="2"/>
    </row>
    <row r="60" spans="2:9" ht="48.75" customHeight="1">
      <c r="B60" s="831"/>
      <c r="C60" s="831"/>
      <c r="D60" s="831"/>
      <c r="E60" s="831"/>
      <c r="F60" s="831"/>
      <c r="H60" s="17"/>
      <c r="I60" s="2"/>
    </row>
    <row r="61" spans="2:9" ht="6.75" customHeight="1">
      <c r="B61" s="14"/>
      <c r="C61" s="14"/>
      <c r="D61" s="14"/>
      <c r="E61" s="14"/>
      <c r="F61" s="14"/>
      <c r="H61" s="17"/>
      <c r="I61" s="2"/>
    </row>
    <row r="62" spans="2:9" ht="15.75" customHeight="1">
      <c r="B62" s="828" t="str">
        <f>"2a     Kosten im Monat im Jahr "&amp;Einstellungen!C4</f>
        <v>2a     Kosten im Monat im Jahr 2019</v>
      </c>
      <c r="C62" s="828"/>
      <c r="D62" s="828"/>
      <c r="E62" s="828"/>
      <c r="F62" s="20"/>
      <c r="G62" s="21"/>
      <c r="H62" s="312">
        <f>IF(Einstellungen!$C$26,ROUND((H58*($D$10/12)),2),"--")</f>
        <v>0</v>
      </c>
      <c r="I62" s="2"/>
    </row>
    <row r="63" spans="2:9" ht="22.5" customHeight="1">
      <c r="B63" s="14"/>
      <c r="C63" s="14"/>
      <c r="D63" s="14"/>
      <c r="E63" s="14"/>
      <c r="F63" s="14"/>
      <c r="H63" s="17"/>
      <c r="I63" s="2"/>
    </row>
    <row r="64" spans="1:9" ht="22.5" customHeight="1">
      <c r="A64" s="308" t="s">
        <v>38</v>
      </c>
      <c r="B64" s="827" t="s">
        <v>54</v>
      </c>
      <c r="C64" s="827"/>
      <c r="D64" s="827"/>
      <c r="E64" s="827"/>
      <c r="F64" s="827"/>
      <c r="H64" s="312">
        <f>IF(Einstellungen!$C$26,I41-I30,"--")</f>
        <v>0</v>
      </c>
      <c r="I64" s="10"/>
    </row>
    <row r="65" spans="2:9" ht="22.5" customHeight="1">
      <c r="B65" s="827"/>
      <c r="C65" s="827"/>
      <c r="D65" s="827"/>
      <c r="E65" s="827"/>
      <c r="F65" s="827"/>
      <c r="H65" s="17"/>
      <c r="I65" s="2"/>
    </row>
    <row r="66" spans="2:15" ht="22.5" customHeight="1">
      <c r="B66" s="827"/>
      <c r="C66" s="827"/>
      <c r="D66" s="827"/>
      <c r="E66" s="827"/>
      <c r="F66" s="827"/>
      <c r="H66" s="17"/>
      <c r="I66" s="2"/>
      <c r="O66" s="68"/>
    </row>
    <row r="67" spans="2:9" ht="7.5" customHeight="1">
      <c r="B67" s="827"/>
      <c r="C67" s="827"/>
      <c r="D67" s="827"/>
      <c r="E67" s="827"/>
      <c r="F67" s="827"/>
      <c r="H67" s="17"/>
      <c r="I67" s="2"/>
    </row>
    <row r="68" spans="2:9" ht="7.5" customHeight="1">
      <c r="B68" s="13"/>
      <c r="C68" s="13"/>
      <c r="D68" s="13"/>
      <c r="E68" s="13"/>
      <c r="F68" s="13"/>
      <c r="H68" s="17"/>
      <c r="I68" s="2"/>
    </row>
    <row r="69" spans="2:9" ht="18" customHeight="1">
      <c r="B69" s="828" t="str">
        <f>"3a     Kosten im Monat im Jahr "&amp;Einstellungen!C4</f>
        <v>3a     Kosten im Monat im Jahr 2019</v>
      </c>
      <c r="C69" s="828"/>
      <c r="D69" s="828"/>
      <c r="E69" s="828"/>
      <c r="F69" s="828"/>
      <c r="G69" s="21"/>
      <c r="H69" s="312">
        <f>IF(Einstellungen!$C$26,ROUND((H64*($D$10/12)),2),"--")</f>
        <v>0</v>
      </c>
      <c r="I69" s="2"/>
    </row>
    <row r="70" spans="1:9" ht="21" customHeight="1">
      <c r="A70" s="11"/>
      <c r="B70" s="11"/>
      <c r="C70" s="11"/>
      <c r="D70" s="11"/>
      <c r="E70" s="11"/>
      <c r="F70" s="11"/>
      <c r="G70" s="11"/>
      <c r="H70" s="18"/>
      <c r="I70" s="19"/>
    </row>
    <row r="71" spans="1:9" ht="22.5" customHeight="1">
      <c r="A71" s="308" t="s">
        <v>44</v>
      </c>
      <c r="B71" s="827" t="s">
        <v>89</v>
      </c>
      <c r="C71" s="827"/>
      <c r="D71" s="827"/>
      <c r="E71" s="827"/>
      <c r="F71" s="827"/>
      <c r="H71" s="341">
        <f>IF(Einstellungen!$C$26,I41-(I30-Eingabetabelle!I55),"--")</f>
        <v>0</v>
      </c>
      <c r="I71" s="11"/>
    </row>
    <row r="72" spans="2:9" ht="22.5" customHeight="1">
      <c r="B72" s="827"/>
      <c r="C72" s="827"/>
      <c r="D72" s="827"/>
      <c r="E72" s="827"/>
      <c r="F72" s="827"/>
      <c r="H72" s="17"/>
      <c r="I72" s="11"/>
    </row>
    <row r="73" spans="2:9" ht="3.75" customHeight="1">
      <c r="B73" s="827"/>
      <c r="C73" s="827"/>
      <c r="D73" s="827"/>
      <c r="E73" s="827"/>
      <c r="F73" s="827"/>
      <c r="H73" s="17"/>
      <c r="I73" s="11"/>
    </row>
    <row r="74" spans="2:9" ht="3.75" customHeight="1">
      <c r="B74" s="827"/>
      <c r="C74" s="827"/>
      <c r="D74" s="827"/>
      <c r="E74" s="827"/>
      <c r="F74" s="827"/>
      <c r="H74" s="17"/>
      <c r="I74" s="11"/>
    </row>
    <row r="75" spans="2:9" ht="3.75" customHeight="1">
      <c r="B75" s="13"/>
      <c r="C75" s="13"/>
      <c r="D75" s="13"/>
      <c r="E75" s="13"/>
      <c r="F75" s="13"/>
      <c r="H75" s="17"/>
      <c r="I75" s="11"/>
    </row>
    <row r="76" spans="2:9" ht="17.25" customHeight="1">
      <c r="B76" s="828" t="str">
        <f>"4a     Kosten im Monat im Jahr "&amp;Einstellungen!C4</f>
        <v>4a     Kosten im Monat im Jahr 2019</v>
      </c>
      <c r="C76" s="828"/>
      <c r="D76" s="828"/>
      <c r="E76" s="828"/>
      <c r="F76" s="828"/>
      <c r="G76" s="21"/>
      <c r="H76" s="312">
        <f>IF(Einstellungen!$C$26,ROUND((H71*($D$10/12)),2),"--")</f>
        <v>0</v>
      </c>
      <c r="I76" s="11"/>
    </row>
    <row r="77" spans="1:9" ht="22.5" customHeight="1">
      <c r="A77" s="11"/>
      <c r="B77" s="22"/>
      <c r="C77" s="11"/>
      <c r="D77" s="11"/>
      <c r="E77" s="11"/>
      <c r="F77" s="11"/>
      <c r="G77" s="11"/>
      <c r="H77" s="11"/>
      <c r="I77" s="11"/>
    </row>
    <row r="78" spans="1:9" ht="44.25" customHeight="1">
      <c r="A78" s="69">
        <f>IF(Einstellungen!C24,"5.","")</f>
      </c>
      <c r="B78" s="827">
        <f>IF(Einstellungen!C24,"Tagessatz für Kinder, die ihren gewöhnlichen Aufenthalt  im LK PM haben und innerhalb des Amtes in einer anderen als die Wohnortgemeinde eine Kita besuchen.","")</f>
      </c>
      <c r="C78" s="827"/>
      <c r="D78" s="827"/>
      <c r="E78" s="827"/>
      <c r="F78" s="827"/>
      <c r="H78" s="342">
        <f>IF(Einstellungen!C24,IF(Einstellungen!$C$26,(I41-(I30-Eingabetabelle!I55)-(Eingabetabelle!I181*Einstellungen!C7)),"--"),"")</f>
      </c>
      <c r="I78" s="11"/>
    </row>
    <row r="79" spans="1:9" ht="3.75" customHeight="1">
      <c r="A79" s="11"/>
      <c r="B79" s="827"/>
      <c r="C79" s="827"/>
      <c r="D79" s="827"/>
      <c r="E79" s="827"/>
      <c r="F79" s="827"/>
      <c r="H79" s="17"/>
      <c r="I79" s="11"/>
    </row>
    <row r="80" spans="1:9" ht="3.75" customHeight="1">
      <c r="A80" s="11"/>
      <c r="B80" s="827"/>
      <c r="C80" s="827"/>
      <c r="D80" s="827"/>
      <c r="E80" s="827"/>
      <c r="F80" s="827"/>
      <c r="H80" s="17"/>
      <c r="I80" s="11"/>
    </row>
    <row r="81" spans="1:9" ht="3.75" customHeight="1">
      <c r="A81" s="11"/>
      <c r="B81" s="827"/>
      <c r="C81" s="827"/>
      <c r="D81" s="827"/>
      <c r="E81" s="827"/>
      <c r="F81" s="827"/>
      <c r="H81" s="17"/>
      <c r="I81" s="11"/>
    </row>
    <row r="82" spans="1:9" ht="3.75" customHeight="1">
      <c r="A82" s="11"/>
      <c r="B82" s="13"/>
      <c r="C82" s="13"/>
      <c r="D82" s="13"/>
      <c r="E82" s="13"/>
      <c r="F82" s="13"/>
      <c r="H82" s="17"/>
      <c r="I82" s="11"/>
    </row>
    <row r="83" spans="1:9" ht="16.5" customHeight="1">
      <c r="A83" s="11"/>
      <c r="B83" s="826">
        <f>IF(Einstellungen!C24,"5a     Kosten im Monat im Jahr "&amp;Einstellungen!C4,"")</f>
      </c>
      <c r="C83" s="826"/>
      <c r="D83" s="826"/>
      <c r="E83" s="826"/>
      <c r="F83" s="826"/>
      <c r="G83" s="826"/>
      <c r="H83" s="43">
        <f>IF(Einstellungen!C24,IF(Einstellungen!$C$26,ROUND((H78*($D$10/12)),2),"--"),"")</f>
      </c>
      <c r="I83" s="11"/>
    </row>
    <row r="84" spans="1:12" ht="22.5" customHeight="1">
      <c r="A84" s="11"/>
      <c r="B84" s="11"/>
      <c r="C84" s="11"/>
      <c r="D84" s="11"/>
      <c r="E84" s="11"/>
      <c r="F84" s="11"/>
      <c r="G84" s="11"/>
      <c r="H84" s="11"/>
      <c r="I84" s="11"/>
      <c r="L84" s="2"/>
    </row>
    <row r="85" spans="1:12" ht="22.5" customHeight="1">
      <c r="A85" s="12" t="s">
        <v>45</v>
      </c>
      <c r="B85" s="22" t="str">
        <f>Einstellungen!C6</f>
        <v>örtlicher Träger der Jugendhilfe</v>
      </c>
      <c r="C85" s="11"/>
      <c r="D85" s="11"/>
      <c r="E85" s="11"/>
      <c r="F85" s="11"/>
      <c r="G85" s="11"/>
      <c r="H85" s="11"/>
      <c r="I85" s="11"/>
      <c r="L85" s="36"/>
    </row>
    <row r="86" spans="1:12" ht="22.5" customHeight="1">
      <c r="A86" s="11"/>
      <c r="B86" s="11"/>
      <c r="C86" s="11"/>
      <c r="D86" s="11"/>
      <c r="E86" s="11"/>
      <c r="F86" s="11"/>
      <c r="G86" s="11"/>
      <c r="H86" s="11"/>
      <c r="I86" s="11"/>
      <c r="L86" s="36"/>
    </row>
    <row r="87" spans="1:12" ht="22.5" customHeight="1">
      <c r="A87" s="11"/>
      <c r="B87" s="11"/>
      <c r="C87" s="11"/>
      <c r="D87" s="11"/>
      <c r="E87" s="11"/>
      <c r="F87" s="11"/>
      <c r="G87" s="11"/>
      <c r="H87" s="11"/>
      <c r="I87" s="11"/>
      <c r="L87" s="36"/>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9" ht="22.5" customHeight="1">
      <c r="A95" s="11"/>
      <c r="B95" s="11"/>
      <c r="C95" s="11"/>
      <c r="D95" s="11"/>
      <c r="E95" s="11"/>
      <c r="F95" s="11"/>
      <c r="G95" s="11"/>
      <c r="H95" s="11"/>
      <c r="I95" s="11"/>
    </row>
    <row r="96" spans="1:10" ht="22.5" customHeight="1">
      <c r="A96" s="11"/>
      <c r="B96" s="11"/>
      <c r="C96" s="11"/>
      <c r="D96" s="11"/>
      <c r="E96" s="11"/>
      <c r="F96" s="11"/>
      <c r="G96" s="11"/>
      <c r="H96" s="11"/>
      <c r="I96" s="19"/>
      <c r="J96" s="2"/>
    </row>
    <row r="97" spans="1:9" ht="22.5" customHeight="1">
      <c r="A97" s="11"/>
      <c r="B97" s="11"/>
      <c r="C97" s="11"/>
      <c r="D97" s="11"/>
      <c r="E97" s="11"/>
      <c r="F97" s="11"/>
      <c r="G97" s="11"/>
      <c r="H97" s="11"/>
      <c r="I97" s="11"/>
    </row>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44.25" customHeight="1"/>
    <row r="112" ht="3.75" customHeight="1"/>
    <row r="113" ht="24.75" customHeight="1"/>
    <row r="114" ht="18" customHeight="1"/>
    <row r="115" ht="18" customHeight="1"/>
    <row r="116" ht="18" customHeight="1"/>
    <row r="117" ht="18" customHeight="1"/>
    <row r="118" ht="18" customHeight="1"/>
    <row r="119" ht="18" customHeight="1"/>
    <row r="120" ht="18" customHeight="1"/>
    <row r="121" ht="40.5" customHeight="1"/>
    <row r="122" ht="20.25" customHeight="1"/>
    <row r="123" ht="18" customHeight="1"/>
    <row r="124" ht="18" customHeight="1"/>
    <row r="125" ht="18" customHeight="1"/>
    <row r="126" ht="18" customHeight="1"/>
    <row r="127" ht="18" customHeight="1"/>
    <row r="128" ht="26.25" customHeight="1"/>
    <row r="129" ht="18" customHeight="1"/>
    <row r="130" ht="18" customHeight="1"/>
    <row r="131" spans="1:13" s="11" customFormat="1" ht="18" customHeight="1">
      <c r="A131" s="1"/>
      <c r="B131" s="1"/>
      <c r="C131" s="1"/>
      <c r="D131" s="1"/>
      <c r="E131" s="1"/>
      <c r="F131" s="1"/>
      <c r="G131" s="1"/>
      <c r="H131" s="1"/>
      <c r="I131" s="1"/>
      <c r="M131" s="22"/>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18" customHeight="1">
      <c r="A139" s="1"/>
      <c r="B139" s="1"/>
      <c r="C139" s="1"/>
      <c r="D139" s="1"/>
      <c r="E139" s="1"/>
      <c r="F139" s="1"/>
      <c r="G139" s="1"/>
      <c r="H139" s="1"/>
      <c r="I139" s="1"/>
    </row>
    <row r="140" spans="1:9" s="11" customFormat="1" ht="3" customHeight="1">
      <c r="A140" s="1"/>
      <c r="B140" s="1"/>
      <c r="C140" s="1"/>
      <c r="D140" s="1"/>
      <c r="E140" s="1"/>
      <c r="F140" s="1"/>
      <c r="G140" s="1"/>
      <c r="H140" s="1"/>
      <c r="I140" s="1"/>
    </row>
    <row r="141" spans="1:9" s="11" customFormat="1" ht="17.25" customHeight="1">
      <c r="A141" s="1"/>
      <c r="B141" s="1"/>
      <c r="C141" s="1"/>
      <c r="D141" s="1"/>
      <c r="E141" s="1"/>
      <c r="F141" s="1"/>
      <c r="G141" s="1"/>
      <c r="H141" s="1"/>
      <c r="I141" s="1"/>
    </row>
    <row r="142" spans="1:9" s="11" customFormat="1" ht="18" customHeight="1">
      <c r="A142" s="1"/>
      <c r="B142" s="1"/>
      <c r="C142" s="1"/>
      <c r="D142" s="1"/>
      <c r="E142" s="1"/>
      <c r="F142" s="1"/>
      <c r="G142" s="1"/>
      <c r="H142" s="1"/>
      <c r="I142" s="1"/>
    </row>
    <row r="143" spans="1:9" s="11" customFormat="1" ht="7.5" customHeight="1">
      <c r="A143" s="1"/>
      <c r="B143" s="1"/>
      <c r="C143" s="1"/>
      <c r="D143" s="1"/>
      <c r="E143" s="1"/>
      <c r="F143" s="1"/>
      <c r="G143" s="1"/>
      <c r="H143" s="1"/>
      <c r="I143" s="1"/>
    </row>
    <row r="144" spans="1:9" s="11" customFormat="1" ht="15.75" customHeight="1">
      <c r="A144" s="1"/>
      <c r="B144" s="1"/>
      <c r="C144" s="1"/>
      <c r="D144" s="1"/>
      <c r="E144" s="1"/>
      <c r="F144" s="1"/>
      <c r="G144" s="1"/>
      <c r="H144" s="1"/>
      <c r="I144" s="1"/>
    </row>
    <row r="145" spans="1:9" s="11" customFormat="1" ht="3" customHeight="1">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row r="173" spans="1:9" s="11" customFormat="1" ht="15">
      <c r="A173" s="1"/>
      <c r="B173" s="1"/>
      <c r="C173" s="1"/>
      <c r="D173" s="1"/>
      <c r="E173" s="1"/>
      <c r="F173" s="1"/>
      <c r="G173" s="1"/>
      <c r="H173" s="1"/>
      <c r="I173" s="1"/>
    </row>
  </sheetData>
  <sheetProtection password="CA75" sheet="1" objects="1" scenarios="1"/>
  <mergeCells count="57">
    <mergeCell ref="B49:F49"/>
    <mergeCell ref="B53:F55"/>
    <mergeCell ref="B56:F56"/>
    <mergeCell ref="B76:F76"/>
    <mergeCell ref="B42:F42"/>
    <mergeCell ref="B64:F67"/>
    <mergeCell ref="B43:F43"/>
    <mergeCell ref="B83:G83"/>
    <mergeCell ref="B58:F60"/>
    <mergeCell ref="B62:E62"/>
    <mergeCell ref="B69:F69"/>
    <mergeCell ref="B71:F74"/>
    <mergeCell ref="B78:F81"/>
    <mergeCell ref="B44:F44"/>
    <mergeCell ref="B45:F45"/>
    <mergeCell ref="B46:F46"/>
    <mergeCell ref="B47:F47"/>
    <mergeCell ref="B48:F48"/>
    <mergeCell ref="A39:I39"/>
    <mergeCell ref="B40:F40"/>
    <mergeCell ref="B41:F41"/>
    <mergeCell ref="B36:F36"/>
    <mergeCell ref="I26:I28"/>
    <mergeCell ref="E17:H17"/>
    <mergeCell ref="E19:H19"/>
    <mergeCell ref="A9:C9"/>
    <mergeCell ref="B30:F30"/>
    <mergeCell ref="E16:H16"/>
    <mergeCell ref="E18:H18"/>
    <mergeCell ref="E12:H12"/>
    <mergeCell ref="A13:D13"/>
    <mergeCell ref="B32:I32"/>
    <mergeCell ref="B37:F37"/>
    <mergeCell ref="E9:H9"/>
    <mergeCell ref="E10:H10"/>
    <mergeCell ref="B25:F25"/>
    <mergeCell ref="E20:H20"/>
    <mergeCell ref="A23:F23"/>
    <mergeCell ref="B24:I24"/>
    <mergeCell ref="B26:F26"/>
    <mergeCell ref="B28:F28"/>
    <mergeCell ref="A1:I1"/>
    <mergeCell ref="A2:I2"/>
    <mergeCell ref="A3:I3"/>
    <mergeCell ref="E4:I4"/>
    <mergeCell ref="E5:I5"/>
    <mergeCell ref="B31:I31"/>
    <mergeCell ref="F13:I13"/>
    <mergeCell ref="E7:I7"/>
    <mergeCell ref="E6:I6"/>
    <mergeCell ref="B27:F27"/>
    <mergeCell ref="E11:H11"/>
    <mergeCell ref="A14:D14"/>
    <mergeCell ref="F14:I14"/>
    <mergeCell ref="A15:I15"/>
    <mergeCell ref="A8:C8"/>
    <mergeCell ref="E8:H8"/>
  </mergeCells>
  <conditionalFormatting sqref="H78 B83:H83">
    <cfRule type="notContainsBlanks" priority="2" dxfId="17">
      <formula>LEN(TRIM(B78))&gt;0</formula>
    </cfRule>
  </conditionalFormatting>
  <printOptions horizontalCentered="1"/>
  <pageMargins left="0.984251968503937" right="0.2755905511811024" top="0.2755905511811024" bottom="0.15748031496062992" header="0.3937007874015748" footer="0.15748031496062992"/>
  <pageSetup fitToHeight="1" fitToWidth="1" horizontalDpi="300" verticalDpi="300" orientation="portrait" paperSize="9" scale="44" r:id="rId1"/>
  <headerFooter alignWithMargins="0">
    <oddFooter>&amp;Lgedruckt am: &amp;D&amp;RSeite &amp;P von &amp;N</oddFooter>
  </headerFooter>
  <rowBreaks count="1" manualBreakCount="1">
    <brk id="37" max="8" man="1"/>
  </rowBreaks>
  <ignoredErrors>
    <ignoredError sqref="H41" formula="1"/>
  </ignoredErrors>
</worksheet>
</file>

<file path=xl/worksheets/sheet7.xml><?xml version="1.0" encoding="utf-8"?>
<worksheet xmlns="http://schemas.openxmlformats.org/spreadsheetml/2006/main" xmlns:r="http://schemas.openxmlformats.org/officeDocument/2006/relationships">
  <sheetPr codeName="Tabelle6">
    <tabColor rgb="FF92D050"/>
    <pageSetUpPr fitToPage="1"/>
  </sheetPr>
  <dimension ref="A1:O173"/>
  <sheetViews>
    <sheetView showGridLines="0" showZeros="0" zoomScale="75" zoomScaleNormal="75" zoomScalePageLayoutView="0" workbookViewId="0" topLeftCell="A1">
      <pane ySplit="1" topLeftCell="A30" activePane="bottomLeft" state="frozen"/>
      <selection pane="topLeft" activeCell="G49" sqref="G49"/>
      <selection pane="bottomLeft" activeCell="H49" sqref="H49"/>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2.57421875" style="1" customWidth="1"/>
    <col min="11" max="11" width="11.42187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9" ht="55.5" customHeight="1">
      <c r="A2" s="787" t="str">
        <f>Eingabetabelle!$A$2</f>
        <v>Berechnung der Entgelte für Kindertagesstätten im Landkreis Potsdam-Mittelmark
für das Jahr 2019
Rechtsstand: 01.10.2017</v>
      </c>
      <c r="B2" s="788"/>
      <c r="C2" s="788"/>
      <c r="D2" s="788"/>
      <c r="E2" s="789"/>
      <c r="F2" s="789"/>
      <c r="G2" s="789"/>
      <c r="H2" s="789"/>
      <c r="I2" s="790"/>
    </row>
    <row r="3" spans="1:9" ht="27.75" customHeight="1">
      <c r="A3" s="797" t="s">
        <v>41</v>
      </c>
      <c r="B3" s="798"/>
      <c r="C3" s="798"/>
      <c r="D3" s="798"/>
      <c r="E3" s="798"/>
      <c r="F3" s="798"/>
      <c r="G3" s="798"/>
      <c r="H3" s="798"/>
      <c r="I3" s="799"/>
    </row>
    <row r="4" spans="1:9" ht="22.5" customHeight="1">
      <c r="A4" s="166" t="s">
        <v>0</v>
      </c>
      <c r="B4" s="167"/>
      <c r="C4" s="168"/>
      <c r="D4" s="165"/>
      <c r="E4" s="794">
        <f>Eingabetabelle!$E$3</f>
        <v>0</v>
      </c>
      <c r="F4" s="795"/>
      <c r="G4" s="795"/>
      <c r="H4" s="795"/>
      <c r="I4" s="796"/>
    </row>
    <row r="5" spans="1:9" ht="22.5" customHeight="1">
      <c r="A5" s="169" t="s">
        <v>1</v>
      </c>
      <c r="B5" s="170"/>
      <c r="C5" s="171"/>
      <c r="D5" s="165"/>
      <c r="E5" s="794">
        <f>Eingabetabelle!$E$4</f>
        <v>0</v>
      </c>
      <c r="F5" s="795"/>
      <c r="G5" s="795"/>
      <c r="H5" s="795"/>
      <c r="I5" s="796"/>
    </row>
    <row r="6" spans="1:9" ht="22.5" customHeight="1">
      <c r="A6" s="169" t="s">
        <v>2</v>
      </c>
      <c r="B6" s="170"/>
      <c r="C6" s="171"/>
      <c r="D6" s="165"/>
      <c r="E6" s="794">
        <f>Eingabetabelle!$E$7</f>
        <v>0</v>
      </c>
      <c r="F6" s="795"/>
      <c r="G6" s="795"/>
      <c r="H6" s="795"/>
      <c r="I6" s="796"/>
    </row>
    <row r="7" spans="1:9" ht="24" customHeight="1">
      <c r="A7" s="310" t="s">
        <v>3</v>
      </c>
      <c r="B7" s="285"/>
      <c r="C7" s="311"/>
      <c r="D7" s="165"/>
      <c r="E7" s="800">
        <f>Eingabetabelle!$E$8</f>
        <v>0</v>
      </c>
      <c r="F7" s="801"/>
      <c r="G7" s="801"/>
      <c r="H7" s="801"/>
      <c r="I7" s="796"/>
    </row>
    <row r="8" spans="1:9" ht="24" customHeight="1">
      <c r="A8" s="702" t="s">
        <v>95</v>
      </c>
      <c r="B8" s="703"/>
      <c r="C8" s="804"/>
      <c r="D8" s="287" t="str">
        <f>Eingabetabelle!$D$9</f>
        <v>nein</v>
      </c>
      <c r="E8" s="840" t="s">
        <v>10</v>
      </c>
      <c r="F8" s="840"/>
      <c r="G8" s="840"/>
      <c r="H8" s="840"/>
      <c r="I8" s="317" t="str">
        <f>Einstellungen!C12&amp;"/"&amp;Einstellungen!D12</f>
        <v>1/11,5</v>
      </c>
    </row>
    <row r="9" spans="1:9" ht="19.5" customHeight="1">
      <c r="A9" s="641" t="s">
        <v>4</v>
      </c>
      <c r="B9" s="642"/>
      <c r="C9" s="642"/>
      <c r="D9" s="288">
        <f>Eingabetabelle!$D$10</f>
        <v>0</v>
      </c>
      <c r="E9" s="841" t="s">
        <v>79</v>
      </c>
      <c r="F9" s="841"/>
      <c r="G9" s="841"/>
      <c r="H9" s="841"/>
      <c r="I9" s="289">
        <f>ROUND(D9*Einstellungen!C12/Einstellungen!D12,3)</f>
        <v>0</v>
      </c>
    </row>
    <row r="10" spans="1:9" ht="22.5" customHeight="1">
      <c r="A10" s="166" t="s">
        <v>5</v>
      </c>
      <c r="B10" s="167"/>
      <c r="C10" s="168"/>
      <c r="D10" s="290">
        <f>Eingabetabelle!$D$11</f>
        <v>250</v>
      </c>
      <c r="E10" s="704" t="str">
        <f>Eingabetabelle!E11</f>
        <v> Durchschnittssatz ErzieherIn pro Monat</v>
      </c>
      <c r="F10" s="705"/>
      <c r="G10" s="705"/>
      <c r="H10" s="706"/>
      <c r="I10" s="291">
        <f>Eingabetabelle!I11</f>
        <v>0</v>
      </c>
    </row>
    <row r="11" spans="1:9" ht="22.5" customHeight="1">
      <c r="A11" s="169" t="s">
        <v>6</v>
      </c>
      <c r="B11" s="170"/>
      <c r="C11" s="171"/>
      <c r="D11" s="292">
        <f>Eingabetabelle!$D$12</f>
        <v>0</v>
      </c>
      <c r="E11" s="704" t="str">
        <f>Eingabetabelle!E12</f>
        <v> Durchschnittssatz LeiterIn pro Monat</v>
      </c>
      <c r="F11" s="705"/>
      <c r="G11" s="705"/>
      <c r="H11" s="706"/>
      <c r="I11" s="291">
        <f>Eingabetabelle!I12</f>
        <v>0</v>
      </c>
    </row>
    <row r="12" spans="1:9" ht="22.5" customHeight="1" thickBot="1">
      <c r="A12" s="173" t="s">
        <v>7</v>
      </c>
      <c r="B12" s="174"/>
      <c r="C12" s="175"/>
      <c r="D12" s="589">
        <f>Eingabetabelle!$D$13</f>
        <v>0</v>
      </c>
      <c r="E12" s="834" t="str">
        <f>Eingabetabelle!E13</f>
        <v> Durchschnittssatz gemäß KitaLAV</v>
      </c>
      <c r="F12" s="834"/>
      <c r="G12" s="834"/>
      <c r="H12" s="835"/>
      <c r="I12" s="291">
        <f>Eingabetabelle!I13</f>
        <v>0</v>
      </c>
    </row>
    <row r="13" spans="1:9" ht="22.5" customHeight="1">
      <c r="A13" s="809" t="str">
        <f>Eingabetabelle!A14</f>
        <v>Jahresmittel der belegten Plätze des Vorjahres:</v>
      </c>
      <c r="B13" s="810"/>
      <c r="C13" s="810"/>
      <c r="D13" s="810"/>
      <c r="E13" s="587">
        <f>Eingabetabelle!E14</f>
        <v>0</v>
      </c>
      <c r="F13" s="811"/>
      <c r="G13" s="812"/>
      <c r="H13" s="812"/>
      <c r="I13" s="813"/>
    </row>
    <row r="14" spans="1:9" ht="22.5" customHeight="1" thickBot="1">
      <c r="A14" s="663" t="s">
        <v>78</v>
      </c>
      <c r="B14" s="664"/>
      <c r="C14" s="664"/>
      <c r="D14" s="664"/>
      <c r="E14" s="588">
        <f>Eingabetabelle!$E$15</f>
        <v>0</v>
      </c>
      <c r="F14" s="783"/>
      <c r="G14" s="784"/>
      <c r="H14" s="784"/>
      <c r="I14" s="785"/>
    </row>
    <row r="15" spans="1:9" ht="22.5" customHeight="1">
      <c r="A15" s="814" t="s">
        <v>73</v>
      </c>
      <c r="B15" s="815"/>
      <c r="C15" s="815"/>
      <c r="D15" s="815"/>
      <c r="E15" s="816"/>
      <c r="F15" s="816"/>
      <c r="G15" s="816"/>
      <c r="H15" s="816"/>
      <c r="I15" s="817"/>
    </row>
    <row r="16" spans="1:9"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row>
    <row r="17" spans="1:9"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row>
    <row r="18" spans="1:9"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row>
    <row r="19" spans="1:9"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row>
    <row r="20" spans="1:9"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row>
    <row r="21" spans="1:9" ht="7.5" customHeight="1" thickBot="1">
      <c r="A21" s="280"/>
      <c r="B21" s="275"/>
      <c r="C21" s="195"/>
      <c r="D21" s="281"/>
      <c r="E21" s="282"/>
      <c r="F21" s="282"/>
      <c r="G21" s="282"/>
      <c r="H21" s="282"/>
      <c r="I21" s="283"/>
    </row>
    <row r="22" spans="1:12" ht="36.75" customHeight="1" thickBot="1">
      <c r="A22" s="243"/>
      <c r="B22" s="244"/>
      <c r="C22" s="244"/>
      <c r="D22" s="244"/>
      <c r="E22" s="244"/>
      <c r="F22" s="245"/>
      <c r="G22" s="246" t="s">
        <v>8</v>
      </c>
      <c r="H22" s="246" t="s">
        <v>9</v>
      </c>
      <c r="I22" s="247" t="s">
        <v>35</v>
      </c>
      <c r="J22" s="15"/>
      <c r="K22" s="16"/>
      <c r="L22" s="16"/>
    </row>
    <row r="23" spans="1:9" ht="12.75" customHeight="1" hidden="1" thickBot="1">
      <c r="A23" s="730">
        <v>1</v>
      </c>
      <c r="B23" s="731"/>
      <c r="C23" s="731"/>
      <c r="D23" s="731"/>
      <c r="E23" s="731"/>
      <c r="F23" s="732"/>
      <c r="G23" s="25">
        <v>2</v>
      </c>
      <c r="H23" s="25">
        <v>3</v>
      </c>
      <c r="I23" s="4">
        <v>4</v>
      </c>
    </row>
    <row r="24" spans="1:9" ht="22.5" customHeight="1">
      <c r="A24" s="227" t="s">
        <v>11</v>
      </c>
      <c r="B24" s="727" t="s">
        <v>252</v>
      </c>
      <c r="C24" s="727"/>
      <c r="D24" s="727"/>
      <c r="E24" s="727"/>
      <c r="F24" s="727"/>
      <c r="G24" s="727"/>
      <c r="H24" s="727"/>
      <c r="I24" s="805"/>
    </row>
    <row r="25" spans="1:9" ht="33.75" customHeight="1">
      <c r="A25" s="109" t="s">
        <v>12</v>
      </c>
      <c r="B25" s="685" t="s">
        <v>101</v>
      </c>
      <c r="C25" s="686"/>
      <c r="D25" s="686"/>
      <c r="E25" s="686"/>
      <c r="F25" s="687"/>
      <c r="G25" s="128">
        <f>G26+G27+G28</f>
        <v>0</v>
      </c>
      <c r="H25" s="128">
        <f>ROUND(G25/$D$10,2)</f>
        <v>0</v>
      </c>
      <c r="I25" s="129">
        <f>IF(D9=0,0,ROUND(G25/$D$10/$D$9,2))</f>
        <v>0</v>
      </c>
    </row>
    <row r="26" spans="1:9"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row>
    <row r="27" spans="1:9" ht="23.25" customHeight="1">
      <c r="A27" s="5"/>
      <c r="B27" s="622" t="str">
        <f>"   - … für Erzieherin ( in Höhe von "&amp;Einstellungen!C17*100&amp;"% des n.p.Pers )"</f>
        <v>   - … für Erzieherin ( in Höhe von 85,8% des n.p.Pers )</v>
      </c>
      <c r="C27" s="733"/>
      <c r="D27" s="733"/>
      <c r="E27" s="733"/>
      <c r="F27" s="734"/>
      <c r="G27" s="128">
        <f>I9*I10*Einstellungen!C17*12</f>
        <v>0</v>
      </c>
      <c r="H27" s="128">
        <f>ROUND(G27/$D$10,2)</f>
        <v>0</v>
      </c>
      <c r="I27" s="824"/>
    </row>
    <row r="28" spans="1:9" ht="23.25" customHeight="1" thickBot="1">
      <c r="A28" s="563"/>
      <c r="B28" s="818" t="s">
        <v>389</v>
      </c>
      <c r="C28" s="818"/>
      <c r="D28" s="818"/>
      <c r="E28" s="818"/>
      <c r="F28" s="819"/>
      <c r="G28" s="564">
        <f>Eingabetabelle!G29</f>
        <v>0</v>
      </c>
      <c r="H28" s="320">
        <f>ROUND(G28/$D$10,2)</f>
        <v>0</v>
      </c>
      <c r="I28" s="825"/>
    </row>
    <row r="29" spans="1:9" ht="22.5" customHeight="1" thickBot="1">
      <c r="A29" s="119"/>
      <c r="B29" s="120" t="s">
        <v>115</v>
      </c>
      <c r="C29" s="121"/>
      <c r="D29" s="121"/>
      <c r="E29" s="121"/>
      <c r="F29" s="122"/>
      <c r="G29" s="123">
        <f>Eingabetabelle!G62</f>
        <v>0</v>
      </c>
      <c r="H29" s="123">
        <f>Eingabetabelle!H62</f>
        <v>0</v>
      </c>
      <c r="I29" s="124">
        <f>Eingabetabelle!I62</f>
        <v>0</v>
      </c>
    </row>
    <row r="30" spans="1:9" s="2" customFormat="1" ht="29.25" customHeight="1" thickBot="1">
      <c r="A30" s="125"/>
      <c r="B30" s="762" t="s">
        <v>110</v>
      </c>
      <c r="C30" s="762"/>
      <c r="D30" s="762"/>
      <c r="E30" s="762"/>
      <c r="F30" s="763"/>
      <c r="G30" s="116">
        <f>G29+G25</f>
        <v>0</v>
      </c>
      <c r="H30" s="116">
        <f>H29+H25</f>
        <v>0</v>
      </c>
      <c r="I30" s="117">
        <f>I25+I29</f>
        <v>0</v>
      </c>
    </row>
    <row r="31" spans="1:9" ht="22.5" customHeight="1" thickBot="1">
      <c r="A31" s="226" t="s">
        <v>31</v>
      </c>
      <c r="B31" s="758" t="s">
        <v>295</v>
      </c>
      <c r="C31" s="758"/>
      <c r="D31" s="758"/>
      <c r="E31" s="758"/>
      <c r="F31" s="758"/>
      <c r="G31" s="758"/>
      <c r="H31" s="758"/>
      <c r="I31" s="759"/>
    </row>
    <row r="32" spans="1:9" ht="22.5" customHeight="1">
      <c r="A32" s="118" t="s">
        <v>32</v>
      </c>
      <c r="B32" s="829" t="s">
        <v>33</v>
      </c>
      <c r="C32" s="829"/>
      <c r="D32" s="829"/>
      <c r="E32" s="829"/>
      <c r="F32" s="829"/>
      <c r="G32" s="829"/>
      <c r="H32" s="829"/>
      <c r="I32" s="830"/>
    </row>
    <row r="33" spans="1:10" ht="22.5" customHeight="1">
      <c r="A33" s="135"/>
      <c r="B33" s="6" t="s">
        <v>118</v>
      </c>
      <c r="C33" s="6"/>
      <c r="D33" s="6"/>
      <c r="E33" s="6"/>
      <c r="F33" s="7"/>
      <c r="G33" s="110">
        <f>I9*I10*12</f>
        <v>0</v>
      </c>
      <c r="H33" s="112">
        <f>ROUND(G33/$D$10,2)</f>
        <v>0</v>
      </c>
      <c r="I33" s="111">
        <f>IF(D9=0,0,ROUND((G33/$D$10/$D$9),2))</f>
        <v>0</v>
      </c>
      <c r="J33" s="9"/>
    </row>
    <row r="34" spans="1:10" ht="22.5" customHeight="1">
      <c r="A34" s="571"/>
      <c r="B34" s="569" t="s">
        <v>119</v>
      </c>
      <c r="C34" s="569"/>
      <c r="D34" s="569"/>
      <c r="E34" s="569"/>
      <c r="F34" s="570"/>
      <c r="G34" s="110">
        <f>ROUND(I16*I11*12,2)</f>
        <v>0</v>
      </c>
      <c r="H34" s="112">
        <f>ROUND(G34/$D$10,2)</f>
        <v>0</v>
      </c>
      <c r="I34" s="111">
        <f>IF(D9=0,0,ROUND(G34/$D$10/$D$9,2))</f>
        <v>0</v>
      </c>
      <c r="J34" s="9"/>
    </row>
    <row r="35" spans="1:10" ht="22.5" customHeight="1">
      <c r="A35" s="573"/>
      <c r="B35" s="574" t="s">
        <v>120</v>
      </c>
      <c r="C35" s="574"/>
      <c r="D35" s="574"/>
      <c r="E35" s="575"/>
      <c r="F35" s="576"/>
      <c r="G35" s="110">
        <f>Eingabetabelle!G69</f>
        <v>0</v>
      </c>
      <c r="H35" s="112">
        <f>ROUND(G35/$D$10,2)</f>
        <v>0</v>
      </c>
      <c r="I35" s="111">
        <f>IF(D9=0,0,ROUND((G35/$D$10/$D$9),2))</f>
        <v>0</v>
      </c>
      <c r="J35" s="9"/>
    </row>
    <row r="36" spans="1:10" ht="22.5" customHeight="1" thickBot="1">
      <c r="A36" s="577"/>
      <c r="B36" s="820" t="s">
        <v>388</v>
      </c>
      <c r="C36" s="821"/>
      <c r="D36" s="821"/>
      <c r="E36" s="821"/>
      <c r="F36" s="822"/>
      <c r="G36" s="562">
        <f>Eingabetabelle!G70</f>
        <v>0</v>
      </c>
      <c r="H36" s="112">
        <f>ROUND(G36/$D$10,2)</f>
        <v>0</v>
      </c>
      <c r="I36" s="111" t="e">
        <f>IF(D10=0,0,ROUND((G36/$D$10/$D$9),2))</f>
        <v>#DIV/0!</v>
      </c>
      <c r="J36" s="9"/>
    </row>
    <row r="37" spans="1:10" ht="23.25" customHeight="1" thickBot="1">
      <c r="A37" s="115"/>
      <c r="B37" s="802" t="s">
        <v>244</v>
      </c>
      <c r="C37" s="802"/>
      <c r="D37" s="802"/>
      <c r="E37" s="802"/>
      <c r="F37" s="803"/>
      <c r="G37" s="116">
        <f>G33+G34+G35+G36</f>
        <v>0</v>
      </c>
      <c r="H37" s="116">
        <f>H33+H34+H35</f>
        <v>0</v>
      </c>
      <c r="I37" s="117">
        <f>IF(D9=0,0,ROUND((G37/$D$10/$D$9),2))</f>
        <v>0</v>
      </c>
      <c r="J37" s="9"/>
    </row>
    <row r="38" spans="1:10" ht="15.75" customHeight="1" thickBot="1">
      <c r="A38" s="276"/>
      <c r="B38" s="277"/>
      <c r="C38" s="277"/>
      <c r="D38" s="277"/>
      <c r="E38" s="277"/>
      <c r="F38" s="277"/>
      <c r="G38" s="278"/>
      <c r="H38" s="278"/>
      <c r="I38" s="279"/>
      <c r="J38" s="9"/>
    </row>
    <row r="39" spans="1:10" ht="47.25" customHeight="1" thickBot="1">
      <c r="A39" s="755" t="s">
        <v>251</v>
      </c>
      <c r="B39" s="673"/>
      <c r="C39" s="673"/>
      <c r="D39" s="673"/>
      <c r="E39" s="673"/>
      <c r="F39" s="673"/>
      <c r="G39" s="673"/>
      <c r="H39" s="673"/>
      <c r="I39" s="674"/>
      <c r="J39" s="9"/>
    </row>
    <row r="40" spans="1:10" ht="23.25" customHeight="1" thickBot="1">
      <c r="A40" s="216" t="s">
        <v>11</v>
      </c>
      <c r="B40" s="746" t="s">
        <v>252</v>
      </c>
      <c r="C40" s="746"/>
      <c r="D40" s="746"/>
      <c r="E40" s="746"/>
      <c r="F40" s="747"/>
      <c r="G40" s="258">
        <f>G30</f>
        <v>0</v>
      </c>
      <c r="H40" s="258">
        <f>H30</f>
        <v>0</v>
      </c>
      <c r="I40" s="259">
        <f>I30</f>
        <v>0</v>
      </c>
      <c r="J40" s="9"/>
    </row>
    <row r="41" spans="1:10" ht="23.25" customHeight="1" thickBot="1">
      <c r="A41" s="332" t="s">
        <v>31</v>
      </c>
      <c r="B41" s="746" t="s">
        <v>253</v>
      </c>
      <c r="C41" s="746"/>
      <c r="D41" s="746"/>
      <c r="E41" s="746"/>
      <c r="F41" s="747"/>
      <c r="G41" s="215">
        <f>SUM(G42:G49)</f>
        <v>0</v>
      </c>
      <c r="H41" s="258">
        <f>ROUND(G41/$D$10,2)</f>
        <v>0</v>
      </c>
      <c r="I41" s="259">
        <f>SUM(I42:I49)</f>
        <v>0</v>
      </c>
      <c r="J41" s="9"/>
    </row>
    <row r="42" spans="1:10" ht="18.75" customHeight="1">
      <c r="A42" s="222"/>
      <c r="B42" s="748" t="s">
        <v>254</v>
      </c>
      <c r="C42" s="748"/>
      <c r="D42" s="748"/>
      <c r="E42" s="748"/>
      <c r="F42" s="749"/>
      <c r="G42" s="465">
        <f>G37</f>
        <v>0</v>
      </c>
      <c r="H42" s="466">
        <f>ROUND(G42/$D$10,2)</f>
        <v>0</v>
      </c>
      <c r="I42" s="467">
        <f>IF(D9=0,0,ROUND(G42/$D$10/$D$9,2))</f>
        <v>0</v>
      </c>
      <c r="J42" s="9"/>
    </row>
    <row r="43" spans="1:10" ht="22.5" customHeight="1">
      <c r="A43" s="261"/>
      <c r="B43" s="750" t="s">
        <v>255</v>
      </c>
      <c r="C43" s="750"/>
      <c r="D43" s="750"/>
      <c r="E43" s="750"/>
      <c r="F43" s="751"/>
      <c r="G43" s="468">
        <f>Eingabetabelle!G201</f>
        <v>0</v>
      </c>
      <c r="H43" s="469">
        <f>Eingabetabelle!H201</f>
        <v>0</v>
      </c>
      <c r="I43" s="470">
        <f>Eingabetabelle!I201</f>
        <v>0</v>
      </c>
      <c r="J43" s="9"/>
    </row>
    <row r="44" spans="1:9" ht="22.5" customHeight="1">
      <c r="A44" s="257"/>
      <c r="B44" s="750" t="s">
        <v>256</v>
      </c>
      <c r="C44" s="750"/>
      <c r="D44" s="750"/>
      <c r="E44" s="750"/>
      <c r="F44" s="751"/>
      <c r="G44" s="468">
        <f>Eingabetabelle!G202</f>
        <v>0</v>
      </c>
      <c r="H44" s="469">
        <f>Eingabetabelle!H202</f>
        <v>0</v>
      </c>
      <c r="I44" s="470">
        <f>Eingabetabelle!I202</f>
        <v>0</v>
      </c>
    </row>
    <row r="45" spans="1:9" ht="18" customHeight="1">
      <c r="A45" s="257"/>
      <c r="B45" s="750" t="s">
        <v>257</v>
      </c>
      <c r="C45" s="750"/>
      <c r="D45" s="750"/>
      <c r="E45" s="750"/>
      <c r="F45" s="751"/>
      <c r="G45" s="468">
        <f>Eingabetabelle!G203</f>
        <v>0</v>
      </c>
      <c r="H45" s="469">
        <f>Eingabetabelle!H203</f>
        <v>0</v>
      </c>
      <c r="I45" s="470">
        <f>Eingabetabelle!I203</f>
        <v>0</v>
      </c>
    </row>
    <row r="46" spans="1:9" ht="22.5" customHeight="1">
      <c r="A46" s="261"/>
      <c r="B46" s="750" t="s">
        <v>258</v>
      </c>
      <c r="C46" s="750"/>
      <c r="D46" s="750"/>
      <c r="E46" s="750"/>
      <c r="F46" s="751"/>
      <c r="G46" s="468">
        <f>Eingabetabelle!G204</f>
        <v>0</v>
      </c>
      <c r="H46" s="469">
        <f>Eingabetabelle!H204</f>
        <v>0</v>
      </c>
      <c r="I46" s="470">
        <f>Eingabetabelle!I204</f>
        <v>0</v>
      </c>
    </row>
    <row r="47" spans="1:9" ht="22.5" customHeight="1">
      <c r="A47" s="257"/>
      <c r="B47" s="744" t="s">
        <v>259</v>
      </c>
      <c r="C47" s="744"/>
      <c r="D47" s="744"/>
      <c r="E47" s="744"/>
      <c r="F47" s="745"/>
      <c r="G47" s="468">
        <f>Eingabetabelle!G205</f>
        <v>0</v>
      </c>
      <c r="H47" s="469">
        <f>Eingabetabelle!H205</f>
        <v>0</v>
      </c>
      <c r="I47" s="470">
        <f>Eingabetabelle!I205</f>
        <v>0</v>
      </c>
    </row>
    <row r="48" spans="1:9" ht="22.5" customHeight="1">
      <c r="A48" s="257"/>
      <c r="B48" s="744" t="s">
        <v>311</v>
      </c>
      <c r="C48" s="744"/>
      <c r="D48" s="744"/>
      <c r="E48" s="744"/>
      <c r="F48" s="745"/>
      <c r="G48" s="473">
        <f>Eingabetabelle!G206</f>
        <v>0</v>
      </c>
      <c r="H48" s="469">
        <f>Eingabetabelle!H206</f>
        <v>0</v>
      </c>
      <c r="I48" s="474">
        <f>Eingabetabelle!I206</f>
        <v>0</v>
      </c>
    </row>
    <row r="49" spans="1:9" ht="22.5" customHeight="1" thickBot="1">
      <c r="A49" s="263"/>
      <c r="B49" s="832" t="s">
        <v>312</v>
      </c>
      <c r="C49" s="832"/>
      <c r="D49" s="832"/>
      <c r="E49" s="832"/>
      <c r="F49" s="833"/>
      <c r="G49" s="475">
        <f>Eingabetabelle!G207</f>
        <v>0</v>
      </c>
      <c r="H49" s="475">
        <f>ROUND(G49/$D$10,2)</f>
        <v>0</v>
      </c>
      <c r="I49" s="476">
        <f>IF(D9=0,0,ROUND(G49/$D$10/$D$9,2))</f>
        <v>0</v>
      </c>
    </row>
    <row r="50" spans="1:9" ht="22.5" customHeight="1">
      <c r="A50" s="276"/>
      <c r="B50" s="277"/>
      <c r="C50" s="277"/>
      <c r="D50" s="277"/>
      <c r="E50" s="277"/>
      <c r="F50" s="277"/>
      <c r="G50" s="278"/>
      <c r="H50" s="278"/>
      <c r="I50" s="279"/>
    </row>
    <row r="51" spans="1:9" ht="22.5" customHeight="1">
      <c r="A51" s="276"/>
      <c r="B51" s="277"/>
      <c r="C51" s="277"/>
      <c r="D51" s="277"/>
      <c r="E51" s="277"/>
      <c r="F51" s="277"/>
      <c r="G51" s="278"/>
      <c r="H51" s="278"/>
      <c r="I51" s="279"/>
    </row>
    <row r="52" spans="1:9" ht="22.5" customHeight="1">
      <c r="A52" s="11"/>
      <c r="B52" s="32" t="s">
        <v>37</v>
      </c>
      <c r="C52" s="11"/>
      <c r="D52" s="11"/>
      <c r="E52" s="11"/>
      <c r="F52" s="11"/>
      <c r="I52" s="2"/>
    </row>
    <row r="53" spans="1:9" ht="22.5" customHeight="1">
      <c r="A53" s="308" t="s">
        <v>11</v>
      </c>
      <c r="B53" s="831" t="s">
        <v>111</v>
      </c>
      <c r="C53" s="831"/>
      <c r="D53" s="831"/>
      <c r="E53" s="831"/>
      <c r="F53" s="831"/>
      <c r="H53" s="312">
        <f>IF(Einstellungen!$C$26,I41-(SUM(Eingabetabelle!I39:I55,Eingabetabelle!I29)),"--")</f>
        <v>0</v>
      </c>
      <c r="I53" s="10"/>
    </row>
    <row r="54" spans="1:9" ht="22.5" customHeight="1">
      <c r="A54" s="11"/>
      <c r="B54" s="831"/>
      <c r="C54" s="831"/>
      <c r="D54" s="831"/>
      <c r="E54" s="831"/>
      <c r="F54" s="831"/>
      <c r="H54" s="17"/>
      <c r="I54" s="2"/>
    </row>
    <row r="55" spans="1:9" ht="6.75" customHeight="1">
      <c r="A55" s="11"/>
      <c r="B55" s="831"/>
      <c r="C55" s="831"/>
      <c r="D55" s="831"/>
      <c r="E55" s="831"/>
      <c r="F55" s="831"/>
      <c r="H55" s="17"/>
      <c r="I55" s="2"/>
    </row>
    <row r="56" spans="1:9" ht="17.25" customHeight="1">
      <c r="A56" s="11"/>
      <c r="B56" s="828" t="str">
        <f>"1a     Kosten pro Monat im Jahr "&amp;Einstellungen!C4</f>
        <v>1a     Kosten pro Monat im Jahr 2019</v>
      </c>
      <c r="C56" s="828"/>
      <c r="D56" s="828"/>
      <c r="E56" s="828"/>
      <c r="F56" s="828"/>
      <c r="G56" s="21"/>
      <c r="H56" s="312">
        <f>IF(Einstellungen!$C$26,ROUND((H53*($D$10/12)),2),"--")</f>
        <v>0</v>
      </c>
      <c r="I56" s="2"/>
    </row>
    <row r="57" spans="1:9" ht="22.5" customHeight="1">
      <c r="A57" s="11"/>
      <c r="B57" s="14"/>
      <c r="C57" s="14"/>
      <c r="D57" s="14"/>
      <c r="E57" s="14"/>
      <c r="F57" s="14"/>
      <c r="H57" s="17"/>
      <c r="I57" s="2"/>
    </row>
    <row r="58" spans="1:9" ht="22.5" customHeight="1">
      <c r="A58" s="308" t="s">
        <v>31</v>
      </c>
      <c r="B58" s="831" t="s">
        <v>401</v>
      </c>
      <c r="C58" s="831"/>
      <c r="D58" s="831"/>
      <c r="E58" s="831"/>
      <c r="F58" s="831"/>
      <c r="H58" s="312">
        <f>IF(Einstellungen!$C$26,I41-I29-Eingabetabelle!I70,"--")</f>
        <v>0</v>
      </c>
      <c r="I58" s="10"/>
    </row>
    <row r="59" spans="2:9" ht="22.5" customHeight="1">
      <c r="B59" s="831"/>
      <c r="C59" s="831"/>
      <c r="D59" s="831"/>
      <c r="E59" s="831"/>
      <c r="F59" s="831"/>
      <c r="H59" s="17"/>
      <c r="I59" s="2"/>
    </row>
    <row r="60" spans="2:9" ht="48.75" customHeight="1">
      <c r="B60" s="831"/>
      <c r="C60" s="831"/>
      <c r="D60" s="831"/>
      <c r="E60" s="831"/>
      <c r="F60" s="831"/>
      <c r="H60" s="17"/>
      <c r="I60" s="2"/>
    </row>
    <row r="61" spans="2:9" ht="4.5" customHeight="1">
      <c r="B61" s="14"/>
      <c r="C61" s="14"/>
      <c r="D61" s="14"/>
      <c r="E61" s="14"/>
      <c r="F61" s="14"/>
      <c r="H61" s="17"/>
      <c r="I61" s="2"/>
    </row>
    <row r="62" spans="2:9" ht="17.25" customHeight="1">
      <c r="B62" s="828" t="str">
        <f>"2a     Kosten im Monat im Jahr "&amp;Einstellungen!C4</f>
        <v>2a     Kosten im Monat im Jahr 2019</v>
      </c>
      <c r="C62" s="828"/>
      <c r="D62" s="828"/>
      <c r="E62" s="828"/>
      <c r="F62" s="20"/>
      <c r="G62" s="21"/>
      <c r="H62" s="312">
        <f>IF(Einstellungen!$C$26,ROUND((H58*($D$10/12)),2),"--")</f>
        <v>0</v>
      </c>
      <c r="I62" s="2"/>
    </row>
    <row r="63" spans="2:9" ht="22.5" customHeight="1">
      <c r="B63" s="14"/>
      <c r="C63" s="14"/>
      <c r="D63" s="14"/>
      <c r="E63" s="14"/>
      <c r="F63" s="14"/>
      <c r="H63" s="17"/>
      <c r="I63" s="2"/>
    </row>
    <row r="64" spans="1:9" ht="22.5" customHeight="1">
      <c r="A64" s="308" t="s">
        <v>38</v>
      </c>
      <c r="B64" s="827" t="s">
        <v>54</v>
      </c>
      <c r="C64" s="827"/>
      <c r="D64" s="827"/>
      <c r="E64" s="827"/>
      <c r="F64" s="827"/>
      <c r="H64" s="312">
        <f>IF(Einstellungen!$C$26,I41-I30,"--")</f>
        <v>0</v>
      </c>
      <c r="I64" s="10"/>
    </row>
    <row r="65" spans="2:9" ht="22.5" customHeight="1">
      <c r="B65" s="827"/>
      <c r="C65" s="827"/>
      <c r="D65" s="827"/>
      <c r="E65" s="827"/>
      <c r="F65" s="827"/>
      <c r="H65" s="17"/>
      <c r="I65" s="2"/>
    </row>
    <row r="66" spans="2:15" ht="22.5" customHeight="1">
      <c r="B66" s="827"/>
      <c r="C66" s="827"/>
      <c r="D66" s="827"/>
      <c r="E66" s="827"/>
      <c r="F66" s="827"/>
      <c r="H66" s="17"/>
      <c r="I66" s="2"/>
      <c r="O66" s="68"/>
    </row>
    <row r="67" spans="2:9" ht="9" customHeight="1">
      <c r="B67" s="827"/>
      <c r="C67" s="827"/>
      <c r="D67" s="827"/>
      <c r="E67" s="827"/>
      <c r="F67" s="827"/>
      <c r="H67" s="17"/>
      <c r="I67" s="2"/>
    </row>
    <row r="68" spans="2:9" ht="5.25" customHeight="1">
      <c r="B68" s="13"/>
      <c r="C68" s="13"/>
      <c r="D68" s="13"/>
      <c r="E68" s="13"/>
      <c r="F68" s="13"/>
      <c r="H68" s="17"/>
      <c r="I68" s="2"/>
    </row>
    <row r="69" spans="2:9" ht="18" customHeight="1">
      <c r="B69" s="828" t="str">
        <f>"3a     Kosten im Monat im Jahr "&amp;Einstellungen!C4</f>
        <v>3a     Kosten im Monat im Jahr 2019</v>
      </c>
      <c r="C69" s="828"/>
      <c r="D69" s="828"/>
      <c r="E69" s="828"/>
      <c r="F69" s="828"/>
      <c r="G69" s="21"/>
      <c r="H69" s="312">
        <f>IF(Einstellungen!$C$26,ROUND((H64*($D$10/12)),2),"--")</f>
        <v>0</v>
      </c>
      <c r="I69" s="2"/>
    </row>
    <row r="70" spans="1:9" ht="21" customHeight="1">
      <c r="A70" s="11"/>
      <c r="B70" s="11"/>
      <c r="C70" s="11"/>
      <c r="D70" s="11"/>
      <c r="E70" s="11"/>
      <c r="F70" s="11"/>
      <c r="G70" s="11"/>
      <c r="H70" s="18"/>
      <c r="I70" s="19"/>
    </row>
    <row r="71" spans="1:9" ht="22.5" customHeight="1">
      <c r="A71" s="308" t="s">
        <v>44</v>
      </c>
      <c r="B71" s="827" t="s">
        <v>89</v>
      </c>
      <c r="C71" s="827"/>
      <c r="D71" s="827"/>
      <c r="E71" s="827"/>
      <c r="F71" s="827"/>
      <c r="H71" s="341">
        <f>IF(Einstellungen!$C$26,I41-(I30-Eingabetabelle!I55),"--")</f>
        <v>0</v>
      </c>
      <c r="I71" s="11"/>
    </row>
    <row r="72" spans="2:9" ht="22.5" customHeight="1">
      <c r="B72" s="827"/>
      <c r="C72" s="827"/>
      <c r="D72" s="827"/>
      <c r="E72" s="827"/>
      <c r="F72" s="827"/>
      <c r="H72" s="17"/>
      <c r="I72" s="11"/>
    </row>
    <row r="73" spans="2:9" ht="4.5" customHeight="1">
      <c r="B73" s="827"/>
      <c r="C73" s="827"/>
      <c r="D73" s="827"/>
      <c r="E73" s="827"/>
      <c r="F73" s="827"/>
      <c r="H73" s="17"/>
      <c r="I73" s="11"/>
    </row>
    <row r="74" spans="2:9" ht="4.5" customHeight="1">
      <c r="B74" s="827"/>
      <c r="C74" s="827"/>
      <c r="D74" s="827"/>
      <c r="E74" s="827"/>
      <c r="F74" s="827"/>
      <c r="H74" s="17"/>
      <c r="I74" s="11"/>
    </row>
    <row r="75" spans="2:9" ht="4.5" customHeight="1">
      <c r="B75" s="13"/>
      <c r="C75" s="13"/>
      <c r="D75" s="13"/>
      <c r="E75" s="13"/>
      <c r="F75" s="13"/>
      <c r="H75" s="17"/>
      <c r="I75" s="11"/>
    </row>
    <row r="76" spans="2:9" ht="15.75" customHeight="1">
      <c r="B76" s="828" t="str">
        <f>"4a     Kosten im Monat im Jahr "&amp;Einstellungen!C4</f>
        <v>4a     Kosten im Monat im Jahr 2019</v>
      </c>
      <c r="C76" s="828"/>
      <c r="D76" s="828"/>
      <c r="E76" s="828"/>
      <c r="F76" s="828"/>
      <c r="G76" s="21"/>
      <c r="H76" s="312">
        <f>IF(Einstellungen!$C$26,ROUND((H71*($D$10/12)),2),"--")</f>
        <v>0</v>
      </c>
      <c r="I76" s="11"/>
    </row>
    <row r="77" spans="1:9" ht="22.5" customHeight="1">
      <c r="A77" s="11"/>
      <c r="B77" s="22"/>
      <c r="C77" s="11"/>
      <c r="D77" s="11"/>
      <c r="E77" s="11"/>
      <c r="F77" s="11"/>
      <c r="G77" s="11"/>
      <c r="H77" s="11"/>
      <c r="I77" s="11"/>
    </row>
    <row r="78" spans="1:9" ht="44.25" customHeight="1">
      <c r="A78" s="69">
        <f>IF(Einstellungen!C24,"5.","")</f>
      </c>
      <c r="B78" s="827">
        <f>IF(Einstellungen!C24,"Tagessatz für Kinder, die ihren gewöhnlichen Aufenthalt  im LK PM haben und innerhalb des Amtes in einer anderen als die Wohnortgemeinde eine Kita besuchen.","")</f>
      </c>
      <c r="C78" s="827"/>
      <c r="D78" s="827"/>
      <c r="E78" s="827"/>
      <c r="F78" s="827"/>
      <c r="H78" s="342">
        <f>IF(Einstellungen!C24,IF(Einstellungen!$C$26,(I41-(I30-Eingabetabelle!I55)-(Eingabetabelle!I181*Einstellungen!C7)),"--"),"")</f>
      </c>
      <c r="I78" s="11"/>
    </row>
    <row r="79" spans="1:9" ht="3.75" customHeight="1">
      <c r="A79" s="11"/>
      <c r="B79" s="827"/>
      <c r="C79" s="827"/>
      <c r="D79" s="827"/>
      <c r="E79" s="827"/>
      <c r="F79" s="827"/>
      <c r="H79" s="17"/>
      <c r="I79" s="11"/>
    </row>
    <row r="80" spans="1:9" ht="3.75" customHeight="1">
      <c r="A80" s="11"/>
      <c r="B80" s="827"/>
      <c r="C80" s="827"/>
      <c r="D80" s="827"/>
      <c r="E80" s="827"/>
      <c r="F80" s="827"/>
      <c r="H80" s="17"/>
      <c r="I80" s="11"/>
    </row>
    <row r="81" spans="1:9" ht="3.75" customHeight="1">
      <c r="A81" s="11"/>
      <c r="B81" s="827"/>
      <c r="C81" s="827"/>
      <c r="D81" s="827"/>
      <c r="E81" s="827"/>
      <c r="F81" s="827"/>
      <c r="H81" s="17"/>
      <c r="I81" s="11"/>
    </row>
    <row r="82" spans="1:9" ht="3.75" customHeight="1">
      <c r="A82" s="11"/>
      <c r="B82" s="13"/>
      <c r="C82" s="13"/>
      <c r="D82" s="13"/>
      <c r="E82" s="13"/>
      <c r="F82" s="13"/>
      <c r="H82" s="17"/>
      <c r="I82" s="11"/>
    </row>
    <row r="83" spans="1:9" ht="16.5" customHeight="1">
      <c r="A83" s="11"/>
      <c r="B83" s="826">
        <f>IF(Einstellungen!C24,"5a     Kosten im Monat im Jahr "&amp;Einstellungen!C4,"")</f>
      </c>
      <c r="C83" s="826"/>
      <c r="D83" s="826"/>
      <c r="E83" s="826"/>
      <c r="F83" s="826"/>
      <c r="G83" s="826"/>
      <c r="H83" s="43">
        <f>IF(Einstellungen!C24,IF(Einstellungen!$C$26,ROUND((H78*($D$10/12)),2),"--"),"")</f>
      </c>
      <c r="I83" s="11"/>
    </row>
    <row r="84" spans="1:12" ht="22.5" customHeight="1">
      <c r="A84" s="11"/>
      <c r="B84" s="11"/>
      <c r="C84" s="11"/>
      <c r="D84" s="11"/>
      <c r="E84" s="11"/>
      <c r="F84" s="11"/>
      <c r="G84" s="11"/>
      <c r="H84" s="11"/>
      <c r="I84" s="11"/>
      <c r="L84" s="2"/>
    </row>
    <row r="85" spans="1:12" ht="22.5" customHeight="1">
      <c r="A85" s="12" t="s">
        <v>45</v>
      </c>
      <c r="B85" s="22" t="str">
        <f>Einstellungen!C6</f>
        <v>örtlicher Träger der Jugendhilfe</v>
      </c>
      <c r="C85" s="11"/>
      <c r="D85" s="11"/>
      <c r="E85" s="11"/>
      <c r="F85" s="11"/>
      <c r="G85" s="11"/>
      <c r="H85" s="11"/>
      <c r="I85" s="11"/>
      <c r="L85" s="36"/>
    </row>
    <row r="86" spans="1:12" ht="22.5" customHeight="1">
      <c r="A86" s="11"/>
      <c r="B86" s="11"/>
      <c r="C86" s="11"/>
      <c r="D86" s="11"/>
      <c r="E86" s="11"/>
      <c r="F86" s="11"/>
      <c r="G86" s="11"/>
      <c r="H86" s="11"/>
      <c r="I86" s="11"/>
      <c r="L86" s="36"/>
    </row>
    <row r="87" spans="1:12" ht="22.5" customHeight="1">
      <c r="A87" s="11"/>
      <c r="B87" s="11"/>
      <c r="C87" s="11"/>
      <c r="D87" s="11"/>
      <c r="E87" s="11"/>
      <c r="F87" s="11"/>
      <c r="G87" s="11"/>
      <c r="H87" s="11"/>
      <c r="I87" s="11"/>
      <c r="L87" s="36"/>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9" ht="22.5" customHeight="1">
      <c r="A95" s="11"/>
      <c r="B95" s="11"/>
      <c r="C95" s="11"/>
      <c r="D95" s="11"/>
      <c r="E95" s="11"/>
      <c r="F95" s="11"/>
      <c r="G95" s="11"/>
      <c r="H95" s="11"/>
      <c r="I95" s="11"/>
    </row>
    <row r="96" spans="1:10" ht="22.5" customHeight="1">
      <c r="A96" s="11"/>
      <c r="B96" s="11"/>
      <c r="C96" s="11"/>
      <c r="D96" s="11"/>
      <c r="E96" s="11"/>
      <c r="F96" s="11"/>
      <c r="G96" s="11"/>
      <c r="H96" s="11"/>
      <c r="I96" s="19"/>
      <c r="J96" s="2"/>
    </row>
    <row r="97" spans="1:9" ht="22.5" customHeight="1">
      <c r="A97" s="11"/>
      <c r="B97" s="11"/>
      <c r="C97" s="11"/>
      <c r="D97" s="11"/>
      <c r="E97" s="11"/>
      <c r="F97" s="11"/>
      <c r="G97" s="11"/>
      <c r="H97" s="11"/>
      <c r="I97" s="11"/>
    </row>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44.25" customHeight="1"/>
    <row r="112" ht="3.75" customHeight="1"/>
    <row r="113" ht="24.75" customHeight="1"/>
    <row r="114" ht="18" customHeight="1"/>
    <row r="115" ht="18" customHeight="1"/>
    <row r="116" ht="18" customHeight="1"/>
    <row r="117" ht="18" customHeight="1"/>
    <row r="118" ht="18" customHeight="1"/>
    <row r="119" ht="18" customHeight="1"/>
    <row r="120" ht="18" customHeight="1"/>
    <row r="121" ht="40.5" customHeight="1"/>
    <row r="122" ht="20.25" customHeight="1"/>
    <row r="123" ht="18" customHeight="1"/>
    <row r="124" ht="18" customHeight="1"/>
    <row r="125" ht="18" customHeight="1"/>
    <row r="126" ht="18" customHeight="1"/>
    <row r="127" ht="18" customHeight="1"/>
    <row r="128" ht="26.25" customHeight="1"/>
    <row r="129" ht="18" customHeight="1"/>
    <row r="130" ht="18" customHeight="1"/>
    <row r="131" spans="1:13" s="11" customFormat="1" ht="18" customHeight="1">
      <c r="A131" s="1"/>
      <c r="B131" s="1"/>
      <c r="C131" s="1"/>
      <c r="D131" s="1"/>
      <c r="E131" s="1"/>
      <c r="F131" s="1"/>
      <c r="G131" s="1"/>
      <c r="H131" s="1"/>
      <c r="I131" s="1"/>
      <c r="M131" s="22"/>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18" customHeight="1">
      <c r="A139" s="1"/>
      <c r="B139" s="1"/>
      <c r="C139" s="1"/>
      <c r="D139" s="1"/>
      <c r="E139" s="1"/>
      <c r="F139" s="1"/>
      <c r="G139" s="1"/>
      <c r="H139" s="1"/>
      <c r="I139" s="1"/>
    </row>
    <row r="140" spans="1:9" s="11" customFormat="1" ht="3" customHeight="1">
      <c r="A140" s="1"/>
      <c r="B140" s="1"/>
      <c r="C140" s="1"/>
      <c r="D140" s="1"/>
      <c r="E140" s="1"/>
      <c r="F140" s="1"/>
      <c r="G140" s="1"/>
      <c r="H140" s="1"/>
      <c r="I140" s="1"/>
    </row>
    <row r="141" spans="1:9" s="11" customFormat="1" ht="17.25" customHeight="1">
      <c r="A141" s="1"/>
      <c r="B141" s="1"/>
      <c r="C141" s="1"/>
      <c r="D141" s="1"/>
      <c r="E141" s="1"/>
      <c r="F141" s="1"/>
      <c r="G141" s="1"/>
      <c r="H141" s="1"/>
      <c r="I141" s="1"/>
    </row>
    <row r="142" spans="1:9" s="11" customFormat="1" ht="18" customHeight="1">
      <c r="A142" s="1"/>
      <c r="B142" s="1"/>
      <c r="C142" s="1"/>
      <c r="D142" s="1"/>
      <c r="E142" s="1"/>
      <c r="F142" s="1"/>
      <c r="G142" s="1"/>
      <c r="H142" s="1"/>
      <c r="I142" s="1"/>
    </row>
    <row r="143" spans="1:9" s="11" customFormat="1" ht="7.5" customHeight="1">
      <c r="A143" s="1"/>
      <c r="B143" s="1"/>
      <c r="C143" s="1"/>
      <c r="D143" s="1"/>
      <c r="E143" s="1"/>
      <c r="F143" s="1"/>
      <c r="G143" s="1"/>
      <c r="H143" s="1"/>
      <c r="I143" s="1"/>
    </row>
    <row r="144" spans="1:9" s="11" customFormat="1" ht="15.75" customHeight="1">
      <c r="A144" s="1"/>
      <c r="B144" s="1"/>
      <c r="C144" s="1"/>
      <c r="D144" s="1"/>
      <c r="E144" s="1"/>
      <c r="F144" s="1"/>
      <c r="G144" s="1"/>
      <c r="H144" s="1"/>
      <c r="I144" s="1"/>
    </row>
    <row r="145" spans="1:9" s="11" customFormat="1" ht="3" customHeight="1">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row r="173" spans="1:9" s="11" customFormat="1" ht="15">
      <c r="A173" s="1"/>
      <c r="B173" s="1"/>
      <c r="C173" s="1"/>
      <c r="D173" s="1"/>
      <c r="E173" s="1"/>
      <c r="F173" s="1"/>
      <c r="G173" s="1"/>
      <c r="H173" s="1"/>
      <c r="I173" s="1"/>
    </row>
  </sheetData>
  <sheetProtection password="CA75" sheet="1" objects="1" scenarios="1"/>
  <mergeCells count="57">
    <mergeCell ref="B49:F49"/>
    <mergeCell ref="B53:F55"/>
    <mergeCell ref="B56:F56"/>
    <mergeCell ref="B76:F76"/>
    <mergeCell ref="B42:F42"/>
    <mergeCell ref="B64:F67"/>
    <mergeCell ref="B43:F43"/>
    <mergeCell ref="B83:G83"/>
    <mergeCell ref="B58:F60"/>
    <mergeCell ref="B62:E62"/>
    <mergeCell ref="B69:F69"/>
    <mergeCell ref="B71:F74"/>
    <mergeCell ref="B78:F81"/>
    <mergeCell ref="B44:F44"/>
    <mergeCell ref="B45:F45"/>
    <mergeCell ref="B46:F46"/>
    <mergeCell ref="B47:F47"/>
    <mergeCell ref="B48:F48"/>
    <mergeCell ref="A39:I39"/>
    <mergeCell ref="B40:F40"/>
    <mergeCell ref="B41:F41"/>
    <mergeCell ref="B36:F36"/>
    <mergeCell ref="I26:I28"/>
    <mergeCell ref="E17:H17"/>
    <mergeCell ref="E19:H19"/>
    <mergeCell ref="A9:C9"/>
    <mergeCell ref="B30:F30"/>
    <mergeCell ref="E16:H16"/>
    <mergeCell ref="E18:H18"/>
    <mergeCell ref="E12:H12"/>
    <mergeCell ref="A13:D13"/>
    <mergeCell ref="B32:I32"/>
    <mergeCell ref="B37:F37"/>
    <mergeCell ref="E9:H9"/>
    <mergeCell ref="E10:H10"/>
    <mergeCell ref="B25:F25"/>
    <mergeCell ref="E20:H20"/>
    <mergeCell ref="A23:F23"/>
    <mergeCell ref="B24:I24"/>
    <mergeCell ref="B26:F26"/>
    <mergeCell ref="B28:F28"/>
    <mergeCell ref="A1:I1"/>
    <mergeCell ref="A2:I2"/>
    <mergeCell ref="A3:I3"/>
    <mergeCell ref="E4:I4"/>
    <mergeCell ref="E5:I5"/>
    <mergeCell ref="B31:I31"/>
    <mergeCell ref="F13:I13"/>
    <mergeCell ref="E7:I7"/>
    <mergeCell ref="E6:I6"/>
    <mergeCell ref="B27:F27"/>
    <mergeCell ref="E11:H11"/>
    <mergeCell ref="A14:D14"/>
    <mergeCell ref="F14:I14"/>
    <mergeCell ref="A15:I15"/>
    <mergeCell ref="A8:C8"/>
    <mergeCell ref="E8:H8"/>
  </mergeCells>
  <conditionalFormatting sqref="H78 B83:H83">
    <cfRule type="notContainsBlanks" priority="2" dxfId="17">
      <formula>LEN(TRIM(B78))&gt;0</formula>
    </cfRule>
  </conditionalFormatting>
  <printOptions horizontalCentered="1"/>
  <pageMargins left="0.984251968503937" right="0.2755905511811024" top="0.2755905511811024" bottom="0.15748031496062992" header="0.3937007874015748" footer="0.15748031496062992"/>
  <pageSetup fitToHeight="1" fitToWidth="1" horizontalDpi="600" verticalDpi="600" orientation="portrait" paperSize="9" scale="46" r:id="rId1"/>
  <headerFooter alignWithMargins="0">
    <oddFooter>&amp;Lgedruckt am: &amp;D&amp;RSeite &amp;P von &amp;N</oddFooter>
  </headerFooter>
  <rowBreaks count="1" manualBreakCount="1">
    <brk id="37" max="8" man="1"/>
  </rowBreaks>
  <ignoredErrors>
    <ignoredError sqref="H41" formula="1"/>
  </ignoredErrors>
</worksheet>
</file>

<file path=xl/worksheets/sheet8.xml><?xml version="1.0" encoding="utf-8"?>
<worksheet xmlns="http://schemas.openxmlformats.org/spreadsheetml/2006/main" xmlns:r="http://schemas.openxmlformats.org/officeDocument/2006/relationships">
  <sheetPr codeName="Tabelle7">
    <tabColor rgb="FF92D050"/>
    <pageSetUpPr fitToPage="1"/>
  </sheetPr>
  <dimension ref="A1:O173"/>
  <sheetViews>
    <sheetView showGridLines="0" showZeros="0" zoomScale="75" zoomScaleNormal="75" zoomScalePageLayoutView="0" workbookViewId="0" topLeftCell="A1">
      <pane ySplit="1" topLeftCell="A30" activePane="bottomLeft" state="frozen"/>
      <selection pane="topLeft" activeCell="G49" sqref="G49"/>
      <selection pane="bottomLeft" activeCell="H49" sqref="H49"/>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2.57421875" style="1" customWidth="1"/>
    <col min="11" max="11" width="11.42187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9" ht="55.5" customHeight="1">
      <c r="A2" s="787" t="str">
        <f>Eingabetabelle!$A$2</f>
        <v>Berechnung der Entgelte für Kindertagesstätten im Landkreis Potsdam-Mittelmark
für das Jahr 2019
Rechtsstand: 01.10.2017</v>
      </c>
      <c r="B2" s="788"/>
      <c r="C2" s="788"/>
      <c r="D2" s="788"/>
      <c r="E2" s="789"/>
      <c r="F2" s="789"/>
      <c r="G2" s="789"/>
      <c r="H2" s="789"/>
      <c r="I2" s="790"/>
    </row>
    <row r="3" spans="1:9" ht="27.75" customHeight="1">
      <c r="A3" s="797" t="s">
        <v>42</v>
      </c>
      <c r="B3" s="798"/>
      <c r="C3" s="798"/>
      <c r="D3" s="798"/>
      <c r="E3" s="798"/>
      <c r="F3" s="798"/>
      <c r="G3" s="798"/>
      <c r="H3" s="798"/>
      <c r="I3" s="799"/>
    </row>
    <row r="4" spans="1:9" ht="22.5" customHeight="1">
      <c r="A4" s="166" t="s">
        <v>0</v>
      </c>
      <c r="B4" s="167"/>
      <c r="C4" s="168"/>
      <c r="D4" s="165"/>
      <c r="E4" s="794">
        <f>Eingabetabelle!$E$3</f>
        <v>0</v>
      </c>
      <c r="F4" s="795"/>
      <c r="G4" s="795"/>
      <c r="H4" s="795"/>
      <c r="I4" s="796"/>
    </row>
    <row r="5" spans="1:9" ht="22.5" customHeight="1">
      <c r="A5" s="169" t="s">
        <v>1</v>
      </c>
      <c r="B5" s="170"/>
      <c r="C5" s="171"/>
      <c r="D5" s="165"/>
      <c r="E5" s="794">
        <f>Eingabetabelle!$E$4</f>
        <v>0</v>
      </c>
      <c r="F5" s="795"/>
      <c r="G5" s="795"/>
      <c r="H5" s="795"/>
      <c r="I5" s="796"/>
    </row>
    <row r="6" spans="1:9" ht="22.5" customHeight="1">
      <c r="A6" s="169" t="s">
        <v>2</v>
      </c>
      <c r="B6" s="170"/>
      <c r="C6" s="171"/>
      <c r="D6" s="165"/>
      <c r="E6" s="794">
        <f>Eingabetabelle!$E$7</f>
        <v>0</v>
      </c>
      <c r="F6" s="795"/>
      <c r="G6" s="795"/>
      <c r="H6" s="795"/>
      <c r="I6" s="796"/>
    </row>
    <row r="7" spans="1:9" ht="24" customHeight="1">
      <c r="A7" s="310" t="s">
        <v>3</v>
      </c>
      <c r="B7" s="285"/>
      <c r="C7" s="311"/>
      <c r="D7" s="165"/>
      <c r="E7" s="800">
        <f>Eingabetabelle!$E$8</f>
        <v>0</v>
      </c>
      <c r="F7" s="801"/>
      <c r="G7" s="801"/>
      <c r="H7" s="801"/>
      <c r="I7" s="796"/>
    </row>
    <row r="8" spans="1:9" ht="24" customHeight="1">
      <c r="A8" s="702" t="s">
        <v>95</v>
      </c>
      <c r="B8" s="703"/>
      <c r="C8" s="804"/>
      <c r="D8" s="287" t="str">
        <f>Eingabetabelle!$D$9</f>
        <v>nein</v>
      </c>
      <c r="E8" s="840" t="s">
        <v>10</v>
      </c>
      <c r="F8" s="840"/>
      <c r="G8" s="840"/>
      <c r="H8" s="840"/>
      <c r="I8" s="317" t="str">
        <f>Einstellungen!C13&amp;"/"&amp;Einstellungen!D13</f>
        <v>0,6/15</v>
      </c>
    </row>
    <row r="9" spans="1:9" ht="19.5" customHeight="1">
      <c r="A9" s="641" t="s">
        <v>4</v>
      </c>
      <c r="B9" s="642"/>
      <c r="C9" s="642"/>
      <c r="D9" s="288">
        <f>Eingabetabelle!$D$10</f>
        <v>0</v>
      </c>
      <c r="E9" s="841" t="s">
        <v>79</v>
      </c>
      <c r="F9" s="841"/>
      <c r="G9" s="841"/>
      <c r="H9" s="841"/>
      <c r="I9" s="289">
        <f>ROUND(D9*Einstellungen!C13/Einstellungen!D13,3)</f>
        <v>0</v>
      </c>
    </row>
    <row r="10" spans="1:9" ht="22.5" customHeight="1">
      <c r="A10" s="166" t="s">
        <v>5</v>
      </c>
      <c r="B10" s="167"/>
      <c r="C10" s="168"/>
      <c r="D10" s="290">
        <f>Eingabetabelle!$D$11</f>
        <v>250</v>
      </c>
      <c r="E10" s="704" t="str">
        <f>Eingabetabelle!E11</f>
        <v> Durchschnittssatz ErzieherIn pro Monat</v>
      </c>
      <c r="F10" s="705"/>
      <c r="G10" s="705"/>
      <c r="H10" s="706"/>
      <c r="I10" s="291">
        <f>Eingabetabelle!I11</f>
        <v>0</v>
      </c>
    </row>
    <row r="11" spans="1:9" ht="22.5" customHeight="1">
      <c r="A11" s="169" t="s">
        <v>6</v>
      </c>
      <c r="B11" s="170"/>
      <c r="C11" s="171"/>
      <c r="D11" s="292">
        <f>Eingabetabelle!$D$12</f>
        <v>0</v>
      </c>
      <c r="E11" s="704" t="str">
        <f>Eingabetabelle!E12</f>
        <v> Durchschnittssatz LeiterIn pro Monat</v>
      </c>
      <c r="F11" s="705"/>
      <c r="G11" s="705"/>
      <c r="H11" s="706"/>
      <c r="I11" s="291">
        <f>Eingabetabelle!I12</f>
        <v>0</v>
      </c>
    </row>
    <row r="12" spans="1:9" ht="22.5" customHeight="1" thickBot="1">
      <c r="A12" s="173" t="s">
        <v>7</v>
      </c>
      <c r="B12" s="174"/>
      <c r="C12" s="175"/>
      <c r="D12" s="589">
        <f>Eingabetabelle!$D$13</f>
        <v>0</v>
      </c>
      <c r="E12" s="834" t="str">
        <f>Eingabetabelle!E13</f>
        <v> Durchschnittssatz gemäß KitaLAV</v>
      </c>
      <c r="F12" s="834"/>
      <c r="G12" s="834"/>
      <c r="H12" s="835"/>
      <c r="I12" s="291">
        <f>Eingabetabelle!I13</f>
        <v>0</v>
      </c>
    </row>
    <row r="13" spans="1:9" ht="22.5" customHeight="1">
      <c r="A13" s="809" t="str">
        <f>Eingabetabelle!A14</f>
        <v>Jahresmittel der belegten Plätze des Vorjahres:</v>
      </c>
      <c r="B13" s="810"/>
      <c r="C13" s="810"/>
      <c r="D13" s="810"/>
      <c r="E13" s="587">
        <f>Eingabetabelle!E14</f>
        <v>0</v>
      </c>
      <c r="F13" s="811"/>
      <c r="G13" s="812"/>
      <c r="H13" s="812"/>
      <c r="I13" s="813"/>
    </row>
    <row r="14" spans="1:9" ht="22.5" customHeight="1" thickBot="1">
      <c r="A14" s="663" t="s">
        <v>78</v>
      </c>
      <c r="B14" s="664"/>
      <c r="C14" s="664"/>
      <c r="D14" s="664"/>
      <c r="E14" s="588">
        <f>Eingabetabelle!$E$15</f>
        <v>0</v>
      </c>
      <c r="F14" s="783"/>
      <c r="G14" s="784"/>
      <c r="H14" s="784"/>
      <c r="I14" s="785"/>
    </row>
    <row r="15" spans="1:9" ht="22.5" customHeight="1">
      <c r="A15" s="814" t="s">
        <v>73</v>
      </c>
      <c r="B15" s="815"/>
      <c r="C15" s="815"/>
      <c r="D15" s="815"/>
      <c r="E15" s="816"/>
      <c r="F15" s="816"/>
      <c r="G15" s="816"/>
      <c r="H15" s="816"/>
      <c r="I15" s="817"/>
    </row>
    <row r="16" spans="1:9"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row>
    <row r="17" spans="1:9"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row>
    <row r="18" spans="1:9"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row>
    <row r="19" spans="1:9"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row>
    <row r="20" spans="1:9"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row>
    <row r="21" spans="1:9" ht="7.5" customHeight="1" thickBot="1">
      <c r="A21" s="280"/>
      <c r="B21" s="275"/>
      <c r="C21" s="195"/>
      <c r="D21" s="281"/>
      <c r="E21" s="282"/>
      <c r="F21" s="282"/>
      <c r="G21" s="282"/>
      <c r="H21" s="282"/>
      <c r="I21" s="283"/>
    </row>
    <row r="22" spans="1:12" ht="36.75" customHeight="1" thickBot="1">
      <c r="A22" s="243"/>
      <c r="B22" s="244"/>
      <c r="C22" s="244"/>
      <c r="D22" s="244"/>
      <c r="E22" s="244"/>
      <c r="F22" s="245"/>
      <c r="G22" s="246" t="s">
        <v>8</v>
      </c>
      <c r="H22" s="246" t="s">
        <v>9</v>
      </c>
      <c r="I22" s="247" t="s">
        <v>35</v>
      </c>
      <c r="J22" s="15"/>
      <c r="K22" s="16"/>
      <c r="L22" s="16"/>
    </row>
    <row r="23" spans="1:9" ht="12.75" customHeight="1" hidden="1" thickBot="1">
      <c r="A23" s="730">
        <v>1</v>
      </c>
      <c r="B23" s="731"/>
      <c r="C23" s="731"/>
      <c r="D23" s="731"/>
      <c r="E23" s="731"/>
      <c r="F23" s="732"/>
      <c r="G23" s="25">
        <v>2</v>
      </c>
      <c r="H23" s="25">
        <v>3</v>
      </c>
      <c r="I23" s="4">
        <v>4</v>
      </c>
    </row>
    <row r="24" spans="1:9" ht="22.5" customHeight="1">
      <c r="A24" s="227" t="s">
        <v>11</v>
      </c>
      <c r="B24" s="727" t="s">
        <v>252</v>
      </c>
      <c r="C24" s="727"/>
      <c r="D24" s="727"/>
      <c r="E24" s="727"/>
      <c r="F24" s="727"/>
      <c r="G24" s="727"/>
      <c r="H24" s="727"/>
      <c r="I24" s="805"/>
    </row>
    <row r="25" spans="1:9" ht="33.75" customHeight="1">
      <c r="A25" s="109" t="s">
        <v>12</v>
      </c>
      <c r="B25" s="685" t="s">
        <v>101</v>
      </c>
      <c r="C25" s="686"/>
      <c r="D25" s="686"/>
      <c r="E25" s="686"/>
      <c r="F25" s="687"/>
      <c r="G25" s="128">
        <f>G26+G27+G28</f>
        <v>0</v>
      </c>
      <c r="H25" s="128">
        <f>ROUND(G25/$D$10,2)</f>
        <v>0</v>
      </c>
      <c r="I25" s="129">
        <f>IF(D9=0,0,ROUND(G25/$D$10/$D$9,2))</f>
        <v>0</v>
      </c>
    </row>
    <row r="26" spans="1:9"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row>
    <row r="27" spans="1:9" ht="23.25" customHeight="1">
      <c r="A27" s="5"/>
      <c r="B27" s="622" t="str">
        <f>"   - … für Erzieherin ( in Höhe von "&amp;Einstellungen!C18*100&amp;"% des n.p.Pers )"</f>
        <v>   - … für Erzieherin ( in Höhe von 84% des n.p.Pers )</v>
      </c>
      <c r="C27" s="733"/>
      <c r="D27" s="733"/>
      <c r="E27" s="733"/>
      <c r="F27" s="734"/>
      <c r="G27" s="128">
        <f>I9*I10*Einstellungen!C18*12</f>
        <v>0</v>
      </c>
      <c r="H27" s="128">
        <f>ROUND(G27/$D$10,2)</f>
        <v>0</v>
      </c>
      <c r="I27" s="824"/>
    </row>
    <row r="28" spans="1:9" ht="23.25" customHeight="1" thickBot="1">
      <c r="A28" s="563"/>
      <c r="B28" s="818" t="s">
        <v>389</v>
      </c>
      <c r="C28" s="818"/>
      <c r="D28" s="818"/>
      <c r="E28" s="818"/>
      <c r="F28" s="819"/>
      <c r="G28" s="564">
        <f>Eingabetabelle!G29</f>
        <v>0</v>
      </c>
      <c r="H28" s="320">
        <f>ROUND(G28/$D$10,2)</f>
        <v>0</v>
      </c>
      <c r="I28" s="825"/>
    </row>
    <row r="29" spans="1:9" ht="22.5" customHeight="1" thickBot="1">
      <c r="A29" s="119"/>
      <c r="B29" s="120" t="s">
        <v>115</v>
      </c>
      <c r="C29" s="121"/>
      <c r="D29" s="121"/>
      <c r="E29" s="121"/>
      <c r="F29" s="122"/>
      <c r="G29" s="123">
        <f>Eingabetabelle!G62</f>
        <v>0</v>
      </c>
      <c r="H29" s="123">
        <f>Eingabetabelle!H62</f>
        <v>0</v>
      </c>
      <c r="I29" s="124">
        <f>Eingabetabelle!I62</f>
        <v>0</v>
      </c>
    </row>
    <row r="30" spans="1:9" s="2" customFormat="1" ht="29.25" customHeight="1" thickBot="1">
      <c r="A30" s="125"/>
      <c r="B30" s="762" t="s">
        <v>110</v>
      </c>
      <c r="C30" s="762"/>
      <c r="D30" s="762"/>
      <c r="E30" s="762"/>
      <c r="F30" s="763"/>
      <c r="G30" s="116">
        <f>G29+G25</f>
        <v>0</v>
      </c>
      <c r="H30" s="116">
        <f>H29+H25</f>
        <v>0</v>
      </c>
      <c r="I30" s="117">
        <f>I25+I29</f>
        <v>0</v>
      </c>
    </row>
    <row r="31" spans="1:9" ht="22.5" customHeight="1" thickBot="1">
      <c r="A31" s="226" t="s">
        <v>31</v>
      </c>
      <c r="B31" s="758" t="s">
        <v>295</v>
      </c>
      <c r="C31" s="758"/>
      <c r="D31" s="758"/>
      <c r="E31" s="758"/>
      <c r="F31" s="758"/>
      <c r="G31" s="758"/>
      <c r="H31" s="758"/>
      <c r="I31" s="759"/>
    </row>
    <row r="32" spans="1:9" ht="22.5" customHeight="1">
      <c r="A32" s="118" t="s">
        <v>32</v>
      </c>
      <c r="B32" s="829" t="s">
        <v>33</v>
      </c>
      <c r="C32" s="829"/>
      <c r="D32" s="829"/>
      <c r="E32" s="829"/>
      <c r="F32" s="829"/>
      <c r="G32" s="829"/>
      <c r="H32" s="829"/>
      <c r="I32" s="830"/>
    </row>
    <row r="33" spans="1:10" ht="22.5" customHeight="1">
      <c r="A33" s="135"/>
      <c r="B33" s="6" t="s">
        <v>118</v>
      </c>
      <c r="C33" s="6"/>
      <c r="D33" s="6"/>
      <c r="E33" s="6"/>
      <c r="F33" s="7"/>
      <c r="G33" s="110">
        <f>I9*I10*12</f>
        <v>0</v>
      </c>
      <c r="H33" s="112">
        <f>ROUND(G33/$D$10,2)</f>
        <v>0</v>
      </c>
      <c r="I33" s="111">
        <f>IF(D9=0,0,ROUND((G33/$D$10/$D$9),2))</f>
        <v>0</v>
      </c>
      <c r="J33" s="9"/>
    </row>
    <row r="34" spans="1:10" ht="22.5" customHeight="1">
      <c r="A34" s="571"/>
      <c r="B34" s="569" t="s">
        <v>119</v>
      </c>
      <c r="C34" s="569"/>
      <c r="D34" s="569"/>
      <c r="E34" s="569"/>
      <c r="F34" s="570"/>
      <c r="G34" s="110">
        <f>ROUND(I16*I11*12,2)</f>
        <v>0</v>
      </c>
      <c r="H34" s="112">
        <f>ROUND(G34/$D$10,2)</f>
        <v>0</v>
      </c>
      <c r="I34" s="111">
        <f>IF(D9=0,0,ROUND(G34/$D$10/$D$9,2))</f>
        <v>0</v>
      </c>
      <c r="J34" s="9"/>
    </row>
    <row r="35" spans="1:10" ht="22.5" customHeight="1">
      <c r="A35" s="573"/>
      <c r="B35" s="574" t="s">
        <v>120</v>
      </c>
      <c r="C35" s="574"/>
      <c r="D35" s="574"/>
      <c r="E35" s="575"/>
      <c r="F35" s="576"/>
      <c r="G35" s="110">
        <f>Eingabetabelle!G69</f>
        <v>0</v>
      </c>
      <c r="H35" s="112">
        <f>ROUND(G35/$D$10,2)</f>
        <v>0</v>
      </c>
      <c r="I35" s="111">
        <f>IF(D9=0,0,ROUND((G35/$D$10/$D$9),2))</f>
        <v>0</v>
      </c>
      <c r="J35" s="9"/>
    </row>
    <row r="36" spans="1:10" ht="22.5" customHeight="1" thickBot="1">
      <c r="A36" s="577"/>
      <c r="B36" s="820" t="s">
        <v>388</v>
      </c>
      <c r="C36" s="821"/>
      <c r="D36" s="821"/>
      <c r="E36" s="821"/>
      <c r="F36" s="822"/>
      <c r="G36" s="562">
        <f>Eingabetabelle!G70</f>
        <v>0</v>
      </c>
      <c r="H36" s="112">
        <f>ROUND(G36/$D$10,2)</f>
        <v>0</v>
      </c>
      <c r="I36" s="111" t="e">
        <f>IF(D10=0,0,ROUND((G36/$D$10/$D$9),2))</f>
        <v>#DIV/0!</v>
      </c>
      <c r="J36" s="9"/>
    </row>
    <row r="37" spans="1:10" ht="23.25" customHeight="1" thickBot="1">
      <c r="A37" s="115"/>
      <c r="B37" s="802" t="s">
        <v>244</v>
      </c>
      <c r="C37" s="802"/>
      <c r="D37" s="802"/>
      <c r="E37" s="802"/>
      <c r="F37" s="803"/>
      <c r="G37" s="116">
        <f>G33+G34+G35+G36</f>
        <v>0</v>
      </c>
      <c r="H37" s="116">
        <f>H33+H34+H35</f>
        <v>0</v>
      </c>
      <c r="I37" s="117">
        <f>IF(D9=0,0,ROUND((G37/$D$10/$D$9),2))</f>
        <v>0</v>
      </c>
      <c r="J37" s="9"/>
    </row>
    <row r="38" spans="1:10" ht="15.75" customHeight="1" thickBot="1">
      <c r="A38" s="276"/>
      <c r="B38" s="277"/>
      <c r="C38" s="277"/>
      <c r="D38" s="277"/>
      <c r="E38" s="277"/>
      <c r="F38" s="277"/>
      <c r="G38" s="278"/>
      <c r="H38" s="278"/>
      <c r="I38" s="279"/>
      <c r="J38" s="9"/>
    </row>
    <row r="39" spans="1:10" ht="47.25" customHeight="1" thickBot="1">
      <c r="A39" s="755" t="s">
        <v>251</v>
      </c>
      <c r="B39" s="673"/>
      <c r="C39" s="673"/>
      <c r="D39" s="673"/>
      <c r="E39" s="673"/>
      <c r="F39" s="673"/>
      <c r="G39" s="673"/>
      <c r="H39" s="673"/>
      <c r="I39" s="674"/>
      <c r="J39" s="9"/>
    </row>
    <row r="40" spans="1:10" ht="23.25" customHeight="1" thickBot="1">
      <c r="A40" s="216" t="s">
        <v>11</v>
      </c>
      <c r="B40" s="746" t="s">
        <v>252</v>
      </c>
      <c r="C40" s="746"/>
      <c r="D40" s="746"/>
      <c r="E40" s="746"/>
      <c r="F40" s="747"/>
      <c r="G40" s="258">
        <f>G30</f>
        <v>0</v>
      </c>
      <c r="H40" s="258">
        <f>H30</f>
        <v>0</v>
      </c>
      <c r="I40" s="259">
        <f>I30</f>
        <v>0</v>
      </c>
      <c r="J40" s="9"/>
    </row>
    <row r="41" spans="1:10" ht="23.25" customHeight="1" thickBot="1">
      <c r="A41" s="332" t="s">
        <v>31</v>
      </c>
      <c r="B41" s="746" t="s">
        <v>253</v>
      </c>
      <c r="C41" s="746"/>
      <c r="D41" s="746"/>
      <c r="E41" s="746"/>
      <c r="F41" s="747"/>
      <c r="G41" s="215">
        <f>SUM(G42:G49)</f>
        <v>0</v>
      </c>
      <c r="H41" s="258">
        <f>ROUND(G41/$D$10,2)</f>
        <v>0</v>
      </c>
      <c r="I41" s="259">
        <f>SUM(I42:I49)</f>
        <v>0</v>
      </c>
      <c r="J41" s="9"/>
    </row>
    <row r="42" spans="1:10" ht="18.75" customHeight="1">
      <c r="A42" s="222"/>
      <c r="B42" s="748" t="s">
        <v>254</v>
      </c>
      <c r="C42" s="748"/>
      <c r="D42" s="748"/>
      <c r="E42" s="748"/>
      <c r="F42" s="749"/>
      <c r="G42" s="465">
        <f>G37</f>
        <v>0</v>
      </c>
      <c r="H42" s="466">
        <f>ROUND(G42/$D$10,2)</f>
        <v>0</v>
      </c>
      <c r="I42" s="467">
        <f>IF(D9=0,0,ROUND(G42/$D$10/$D$9,2))</f>
        <v>0</v>
      </c>
      <c r="J42" s="9"/>
    </row>
    <row r="43" spans="1:10" ht="22.5" customHeight="1">
      <c r="A43" s="261"/>
      <c r="B43" s="750" t="s">
        <v>255</v>
      </c>
      <c r="C43" s="750"/>
      <c r="D43" s="750"/>
      <c r="E43" s="750"/>
      <c r="F43" s="751"/>
      <c r="G43" s="468">
        <f>Eingabetabelle!G201</f>
        <v>0</v>
      </c>
      <c r="H43" s="469">
        <f>Eingabetabelle!H201</f>
        <v>0</v>
      </c>
      <c r="I43" s="470">
        <f>Eingabetabelle!I201</f>
        <v>0</v>
      </c>
      <c r="J43" s="9"/>
    </row>
    <row r="44" spans="1:9" ht="22.5" customHeight="1">
      <c r="A44" s="257"/>
      <c r="B44" s="750" t="s">
        <v>256</v>
      </c>
      <c r="C44" s="750"/>
      <c r="D44" s="750"/>
      <c r="E44" s="750"/>
      <c r="F44" s="751"/>
      <c r="G44" s="468">
        <f>Eingabetabelle!G202</f>
        <v>0</v>
      </c>
      <c r="H44" s="469">
        <f>Eingabetabelle!H202</f>
        <v>0</v>
      </c>
      <c r="I44" s="470">
        <f>Eingabetabelle!I202</f>
        <v>0</v>
      </c>
    </row>
    <row r="45" spans="1:9" ht="18" customHeight="1">
      <c r="A45" s="257"/>
      <c r="B45" s="750" t="s">
        <v>257</v>
      </c>
      <c r="C45" s="750"/>
      <c r="D45" s="750"/>
      <c r="E45" s="750"/>
      <c r="F45" s="751"/>
      <c r="G45" s="468">
        <f>Eingabetabelle!G203</f>
        <v>0</v>
      </c>
      <c r="H45" s="469">
        <f>Eingabetabelle!H203</f>
        <v>0</v>
      </c>
      <c r="I45" s="470">
        <f>Eingabetabelle!I203</f>
        <v>0</v>
      </c>
    </row>
    <row r="46" spans="1:9" ht="22.5" customHeight="1">
      <c r="A46" s="261"/>
      <c r="B46" s="750" t="s">
        <v>258</v>
      </c>
      <c r="C46" s="750"/>
      <c r="D46" s="750"/>
      <c r="E46" s="750"/>
      <c r="F46" s="751"/>
      <c r="G46" s="468">
        <f>Eingabetabelle!G204</f>
        <v>0</v>
      </c>
      <c r="H46" s="469">
        <f>Eingabetabelle!H204</f>
        <v>0</v>
      </c>
      <c r="I46" s="470">
        <f>Eingabetabelle!I204</f>
        <v>0</v>
      </c>
    </row>
    <row r="47" spans="1:9" ht="22.5" customHeight="1">
      <c r="A47" s="257"/>
      <c r="B47" s="744" t="s">
        <v>259</v>
      </c>
      <c r="C47" s="744"/>
      <c r="D47" s="744"/>
      <c r="E47" s="744"/>
      <c r="F47" s="745"/>
      <c r="G47" s="468">
        <f>Eingabetabelle!G205</f>
        <v>0</v>
      </c>
      <c r="H47" s="469">
        <f>Eingabetabelle!H205</f>
        <v>0</v>
      </c>
      <c r="I47" s="470">
        <f>Eingabetabelle!I205</f>
        <v>0</v>
      </c>
    </row>
    <row r="48" spans="1:9" ht="22.5" customHeight="1">
      <c r="A48" s="257"/>
      <c r="B48" s="744" t="s">
        <v>311</v>
      </c>
      <c r="C48" s="744"/>
      <c r="D48" s="744"/>
      <c r="E48" s="744"/>
      <c r="F48" s="745"/>
      <c r="G48" s="473">
        <f>Eingabetabelle!G206</f>
        <v>0</v>
      </c>
      <c r="H48" s="469">
        <f>Eingabetabelle!H206</f>
        <v>0</v>
      </c>
      <c r="I48" s="474">
        <f>Eingabetabelle!I206</f>
        <v>0</v>
      </c>
    </row>
    <row r="49" spans="1:9" ht="22.5" customHeight="1" thickBot="1">
      <c r="A49" s="263"/>
      <c r="B49" s="832" t="s">
        <v>312</v>
      </c>
      <c r="C49" s="832"/>
      <c r="D49" s="832"/>
      <c r="E49" s="832"/>
      <c r="F49" s="833"/>
      <c r="G49" s="475">
        <f>Eingabetabelle!G207</f>
        <v>0</v>
      </c>
      <c r="H49" s="475">
        <f>ROUND(G49/$D$10,2)</f>
        <v>0</v>
      </c>
      <c r="I49" s="476">
        <f>IF(D9=0,0,ROUND(G49/$D$10/$D$9,2))</f>
        <v>0</v>
      </c>
    </row>
    <row r="50" spans="1:9" ht="22.5" customHeight="1">
      <c r="A50" s="276"/>
      <c r="B50" s="277"/>
      <c r="C50" s="277"/>
      <c r="D50" s="277"/>
      <c r="E50" s="277"/>
      <c r="F50" s="277"/>
      <c r="G50" s="278"/>
      <c r="H50" s="278"/>
      <c r="I50" s="279"/>
    </row>
    <row r="51" spans="1:9" ht="22.5" customHeight="1">
      <c r="A51" s="276"/>
      <c r="B51" s="277"/>
      <c r="C51" s="277"/>
      <c r="D51" s="277"/>
      <c r="E51" s="277"/>
      <c r="F51" s="277"/>
      <c r="G51" s="278"/>
      <c r="H51" s="278"/>
      <c r="I51" s="279"/>
    </row>
    <row r="52" spans="1:9" ht="22.5" customHeight="1">
      <c r="A52" s="11"/>
      <c r="B52" s="32" t="s">
        <v>37</v>
      </c>
      <c r="C52" s="11"/>
      <c r="D52" s="11"/>
      <c r="E52" s="11"/>
      <c r="F52" s="11"/>
      <c r="I52" s="2"/>
    </row>
    <row r="53" spans="1:9" ht="22.5" customHeight="1">
      <c r="A53" s="308" t="s">
        <v>11</v>
      </c>
      <c r="B53" s="831" t="s">
        <v>111</v>
      </c>
      <c r="C53" s="831"/>
      <c r="D53" s="831"/>
      <c r="E53" s="831"/>
      <c r="F53" s="831"/>
      <c r="H53" s="312">
        <f>IF(Einstellungen!$C$27,I41-(SUM(Eingabetabelle!I39:I55,Eingabetabelle!I29)),"--")</f>
        <v>0</v>
      </c>
      <c r="I53" s="10"/>
    </row>
    <row r="54" spans="1:9" ht="22.5" customHeight="1">
      <c r="A54" s="11"/>
      <c r="B54" s="831"/>
      <c r="C54" s="831"/>
      <c r="D54" s="831"/>
      <c r="E54" s="831"/>
      <c r="F54" s="831"/>
      <c r="H54" s="17"/>
      <c r="I54" s="2"/>
    </row>
    <row r="55" spans="1:9" ht="4.5" customHeight="1">
      <c r="A55" s="11"/>
      <c r="B55" s="831"/>
      <c r="C55" s="831"/>
      <c r="D55" s="831"/>
      <c r="E55" s="831"/>
      <c r="F55" s="831"/>
      <c r="H55" s="17"/>
      <c r="I55" s="2"/>
    </row>
    <row r="56" spans="1:9" ht="22.5" customHeight="1">
      <c r="A56" s="11"/>
      <c r="B56" s="847" t="str">
        <f>"1a     Kosten pro Monat im Jahr "&amp;Einstellungen!C4</f>
        <v>1a     Kosten pro Monat im Jahr 2019</v>
      </c>
      <c r="C56" s="847"/>
      <c r="D56" s="847"/>
      <c r="E56" s="847"/>
      <c r="F56" s="847"/>
      <c r="G56" s="21"/>
      <c r="H56" s="312">
        <f>IF(Einstellungen!$C$27,ROUND((H53*($D$10/12)),2),"--")</f>
        <v>0</v>
      </c>
      <c r="I56" s="2"/>
    </row>
    <row r="57" spans="1:9" ht="22.5" customHeight="1">
      <c r="A57" s="11"/>
      <c r="B57" s="14"/>
      <c r="C57" s="14"/>
      <c r="D57" s="14"/>
      <c r="E57" s="14"/>
      <c r="F57" s="14"/>
      <c r="H57" s="17"/>
      <c r="I57" s="2"/>
    </row>
    <row r="58" spans="1:9" ht="22.5" customHeight="1">
      <c r="A58" s="308" t="s">
        <v>31</v>
      </c>
      <c r="B58" s="831" t="s">
        <v>401</v>
      </c>
      <c r="C58" s="831"/>
      <c r="D58" s="831"/>
      <c r="E58" s="831"/>
      <c r="F58" s="831"/>
      <c r="H58" s="312">
        <f>IF(Einstellungen!$C$27,I41-I29-Eingabetabelle!I70,"--")</f>
        <v>0</v>
      </c>
      <c r="I58" s="10"/>
    </row>
    <row r="59" spans="2:9" ht="22.5" customHeight="1">
      <c r="B59" s="831"/>
      <c r="C59" s="831"/>
      <c r="D59" s="831"/>
      <c r="E59" s="831"/>
      <c r="F59" s="831"/>
      <c r="H59" s="17"/>
      <c r="I59" s="2"/>
    </row>
    <row r="60" spans="2:9" ht="48.75" customHeight="1">
      <c r="B60" s="831"/>
      <c r="C60" s="831"/>
      <c r="D60" s="831"/>
      <c r="E60" s="831"/>
      <c r="F60" s="831"/>
      <c r="H60" s="17"/>
      <c r="I60" s="2"/>
    </row>
    <row r="61" spans="2:9" ht="4.5" customHeight="1">
      <c r="B61" s="14"/>
      <c r="C61" s="14"/>
      <c r="D61" s="14"/>
      <c r="E61" s="14"/>
      <c r="F61" s="14"/>
      <c r="H61" s="17"/>
      <c r="I61" s="2"/>
    </row>
    <row r="62" spans="2:9" ht="22.5" customHeight="1">
      <c r="B62" s="847" t="str">
        <f>"2a     Kosten im Monat im Jahr "&amp;Einstellungen!C4</f>
        <v>2a     Kosten im Monat im Jahr 2019</v>
      </c>
      <c r="C62" s="847"/>
      <c r="D62" s="847"/>
      <c r="E62" s="847"/>
      <c r="F62" s="20"/>
      <c r="G62" s="21"/>
      <c r="H62" s="312">
        <f>IF(Einstellungen!$C$27,ROUND((H58*($D$10/12)),2),"--")</f>
        <v>0</v>
      </c>
      <c r="I62" s="2"/>
    </row>
    <row r="63" spans="2:9" ht="22.5" customHeight="1">
      <c r="B63" s="14"/>
      <c r="C63" s="14"/>
      <c r="D63" s="14"/>
      <c r="E63" s="14"/>
      <c r="F63" s="14"/>
      <c r="H63" s="17"/>
      <c r="I63" s="2"/>
    </row>
    <row r="64" spans="1:9" ht="22.5" customHeight="1">
      <c r="A64" s="308" t="s">
        <v>38</v>
      </c>
      <c r="B64" s="827" t="s">
        <v>54</v>
      </c>
      <c r="C64" s="827"/>
      <c r="D64" s="827"/>
      <c r="E64" s="827"/>
      <c r="F64" s="827"/>
      <c r="H64" s="312">
        <f>IF(Einstellungen!$C$27,I41-I30,"--")</f>
        <v>0</v>
      </c>
      <c r="I64" s="10"/>
    </row>
    <row r="65" spans="2:9" ht="22.5" customHeight="1">
      <c r="B65" s="827"/>
      <c r="C65" s="827"/>
      <c r="D65" s="827"/>
      <c r="E65" s="827"/>
      <c r="F65" s="827"/>
      <c r="H65" s="17"/>
      <c r="I65" s="2"/>
    </row>
    <row r="66" spans="2:15" ht="22.5" customHeight="1">
      <c r="B66" s="827"/>
      <c r="C66" s="827"/>
      <c r="D66" s="827"/>
      <c r="E66" s="827"/>
      <c r="F66" s="827"/>
      <c r="H66" s="17"/>
      <c r="I66" s="2"/>
      <c r="O66" s="68"/>
    </row>
    <row r="67" spans="2:9" ht="8.25" customHeight="1">
      <c r="B67" s="827"/>
      <c r="C67" s="827"/>
      <c r="D67" s="827"/>
      <c r="E67" s="827"/>
      <c r="F67" s="827"/>
      <c r="H67" s="17"/>
      <c r="I67" s="2"/>
    </row>
    <row r="68" spans="2:9" ht="4.5" customHeight="1">
      <c r="B68" s="13"/>
      <c r="C68" s="13"/>
      <c r="D68" s="13"/>
      <c r="E68" s="13"/>
      <c r="F68" s="13"/>
      <c r="H68" s="17"/>
      <c r="I68" s="2"/>
    </row>
    <row r="69" spans="2:9" ht="21" customHeight="1">
      <c r="B69" s="847" t="str">
        <f>"3a     Kosten im Monat im Jahr "&amp;Einstellungen!C4</f>
        <v>3a     Kosten im Monat im Jahr 2019</v>
      </c>
      <c r="C69" s="847"/>
      <c r="D69" s="847"/>
      <c r="E69" s="847"/>
      <c r="F69" s="847"/>
      <c r="G69" s="21"/>
      <c r="H69" s="312">
        <f>IF(Einstellungen!$C$27,ROUND((H64*($D$10/12)),2),"--")</f>
        <v>0</v>
      </c>
      <c r="I69" s="2"/>
    </row>
    <row r="70" spans="1:9" ht="21" customHeight="1">
      <c r="A70" s="11"/>
      <c r="B70" s="11"/>
      <c r="C70" s="11"/>
      <c r="D70" s="11"/>
      <c r="E70" s="11"/>
      <c r="F70" s="11"/>
      <c r="G70" s="11"/>
      <c r="H70" s="18"/>
      <c r="I70" s="19"/>
    </row>
    <row r="71" spans="1:9" ht="22.5" customHeight="1">
      <c r="A71" s="308" t="s">
        <v>44</v>
      </c>
      <c r="B71" s="827" t="s">
        <v>89</v>
      </c>
      <c r="C71" s="827"/>
      <c r="D71" s="827"/>
      <c r="E71" s="827"/>
      <c r="F71" s="827"/>
      <c r="H71" s="341">
        <f>IF(Einstellungen!$C$27,I41-(I30-Eingabetabelle!I55),"--")</f>
        <v>0</v>
      </c>
      <c r="I71" s="11"/>
    </row>
    <row r="72" spans="2:9" ht="22.5" customHeight="1">
      <c r="B72" s="827"/>
      <c r="C72" s="827"/>
      <c r="D72" s="827"/>
      <c r="E72" s="827"/>
      <c r="F72" s="827"/>
      <c r="H72" s="17"/>
      <c r="I72" s="11"/>
    </row>
    <row r="73" spans="2:9" ht="4.5" customHeight="1">
      <c r="B73" s="827"/>
      <c r="C73" s="827"/>
      <c r="D73" s="827"/>
      <c r="E73" s="827"/>
      <c r="F73" s="827"/>
      <c r="H73" s="17"/>
      <c r="I73" s="11"/>
    </row>
    <row r="74" spans="2:9" ht="4.5" customHeight="1">
      <c r="B74" s="827"/>
      <c r="C74" s="827"/>
      <c r="D74" s="827"/>
      <c r="E74" s="827"/>
      <c r="F74" s="827"/>
      <c r="H74" s="17"/>
      <c r="I74" s="11"/>
    </row>
    <row r="75" spans="2:9" ht="3.75" customHeight="1">
      <c r="B75" s="13"/>
      <c r="C75" s="13"/>
      <c r="D75" s="13"/>
      <c r="E75" s="13"/>
      <c r="F75" s="13"/>
      <c r="H75" s="17"/>
      <c r="I75" s="11"/>
    </row>
    <row r="76" spans="2:9" ht="22.5" customHeight="1">
      <c r="B76" s="847" t="str">
        <f>"4a     Kosten im Monat im Jahr "&amp;Einstellungen!C4</f>
        <v>4a     Kosten im Monat im Jahr 2019</v>
      </c>
      <c r="C76" s="847"/>
      <c r="D76" s="847"/>
      <c r="E76" s="847"/>
      <c r="F76" s="847"/>
      <c r="G76" s="21"/>
      <c r="H76" s="312">
        <f>IF(Einstellungen!$C$27,ROUND((H71*($D$10/12)),2),"--")</f>
        <v>0</v>
      </c>
      <c r="I76" s="11"/>
    </row>
    <row r="77" spans="1:9" ht="22.5" customHeight="1">
      <c r="A77" s="11"/>
      <c r="B77" s="22"/>
      <c r="C77" s="11"/>
      <c r="D77" s="11"/>
      <c r="E77" s="11"/>
      <c r="F77" s="11"/>
      <c r="G77" s="11"/>
      <c r="H77" s="11"/>
      <c r="I77" s="11"/>
    </row>
    <row r="78" spans="1:9" ht="44.25" customHeight="1">
      <c r="A78" s="69">
        <f>IF(Einstellungen!C24,"5.","")</f>
      </c>
      <c r="B78" s="827">
        <f>IF(Einstellungen!C24,"Tagessatz für Kinder, die ihren gewöhnlichen Aufenthalt  im LK PM haben und innerhalb des Amtes in einer anderen als die Wohnortgemeinde eine Kita besuchen.","")</f>
      </c>
      <c r="C78" s="827"/>
      <c r="D78" s="827"/>
      <c r="E78" s="827"/>
      <c r="F78" s="827"/>
      <c r="H78" s="341">
        <f>IF(Einstellungen!C24,IF(Einstellungen!$C$27,(I41-(I30-Eingabetabelle!I55)-(Eingabetabelle!I181*Einstellungen!C7)),"--"),"")</f>
      </c>
      <c r="I78" s="11"/>
    </row>
    <row r="79" spans="1:9" ht="4.5" customHeight="1">
      <c r="A79" s="11"/>
      <c r="B79" s="827"/>
      <c r="C79" s="827"/>
      <c r="D79" s="827"/>
      <c r="E79" s="827"/>
      <c r="F79" s="827"/>
      <c r="H79" s="17"/>
      <c r="I79" s="11"/>
    </row>
    <row r="80" spans="1:9" ht="4.5" customHeight="1">
      <c r="A80" s="11"/>
      <c r="B80" s="827"/>
      <c r="C80" s="827"/>
      <c r="D80" s="827"/>
      <c r="E80" s="827"/>
      <c r="F80" s="827"/>
      <c r="H80" s="17"/>
      <c r="I80" s="11"/>
    </row>
    <row r="81" spans="1:9" ht="4.5" customHeight="1">
      <c r="A81" s="11"/>
      <c r="B81" s="827"/>
      <c r="C81" s="827"/>
      <c r="D81" s="827"/>
      <c r="E81" s="827"/>
      <c r="F81" s="827"/>
      <c r="H81" s="17"/>
      <c r="I81" s="11"/>
    </row>
    <row r="82" spans="1:9" ht="4.5" customHeight="1">
      <c r="A82" s="11"/>
      <c r="B82" s="13"/>
      <c r="C82" s="13"/>
      <c r="D82" s="13"/>
      <c r="E82" s="13"/>
      <c r="F82" s="13"/>
      <c r="H82" s="17"/>
      <c r="I82" s="11"/>
    </row>
    <row r="83" spans="1:9" ht="15.75" customHeight="1">
      <c r="A83" s="11"/>
      <c r="B83" s="828">
        <f>IF(Einstellungen!C24,"5a     Kosten im Monat im Jahr "&amp;Einstellungen!C4,"")</f>
      </c>
      <c r="C83" s="828"/>
      <c r="D83" s="828"/>
      <c r="E83" s="828"/>
      <c r="F83" s="828"/>
      <c r="G83" s="828"/>
      <c r="H83" s="312">
        <f>IF(Einstellungen!C24,IF(Einstellungen!$C$27,ROUND((H78*($D$10/12)),2),"--"),"")</f>
      </c>
      <c r="I83" s="11"/>
    </row>
    <row r="84" spans="1:12" ht="22.5" customHeight="1">
      <c r="A84" s="11"/>
      <c r="B84" s="11"/>
      <c r="C84" s="11"/>
      <c r="D84" s="11"/>
      <c r="E84" s="11"/>
      <c r="F84" s="11"/>
      <c r="G84" s="11"/>
      <c r="H84" s="11"/>
      <c r="I84" s="11"/>
      <c r="L84" s="2"/>
    </row>
    <row r="85" spans="1:12" ht="22.5" customHeight="1">
      <c r="A85" s="12" t="s">
        <v>45</v>
      </c>
      <c r="B85" s="22" t="str">
        <f>Einstellungen!C6</f>
        <v>örtlicher Träger der Jugendhilfe</v>
      </c>
      <c r="C85" s="11"/>
      <c r="D85" s="11"/>
      <c r="E85" s="11"/>
      <c r="F85" s="11"/>
      <c r="G85" s="11"/>
      <c r="H85" s="11"/>
      <c r="I85" s="11"/>
      <c r="L85" s="36"/>
    </row>
    <row r="86" spans="1:12" ht="22.5" customHeight="1">
      <c r="A86" s="11"/>
      <c r="B86" s="11"/>
      <c r="C86" s="11"/>
      <c r="D86" s="11"/>
      <c r="E86" s="11"/>
      <c r="F86" s="11"/>
      <c r="G86" s="11"/>
      <c r="H86" s="11"/>
      <c r="I86" s="11"/>
      <c r="L86" s="36"/>
    </row>
    <row r="87" spans="1:12" ht="22.5" customHeight="1">
      <c r="A87" s="11"/>
      <c r="B87" s="11"/>
      <c r="C87" s="11"/>
      <c r="D87" s="11"/>
      <c r="E87" s="11"/>
      <c r="F87" s="11"/>
      <c r="G87" s="11"/>
      <c r="H87" s="11"/>
      <c r="I87" s="11"/>
      <c r="L87" s="36"/>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9" ht="22.5" customHeight="1">
      <c r="A95" s="11"/>
      <c r="B95" s="11"/>
      <c r="C95" s="11"/>
      <c r="D95" s="11"/>
      <c r="E95" s="11"/>
      <c r="F95" s="11"/>
      <c r="G95" s="11"/>
      <c r="H95" s="11"/>
      <c r="I95" s="11"/>
    </row>
    <row r="96" spans="1:10" ht="22.5" customHeight="1">
      <c r="A96" s="11"/>
      <c r="B96" s="11"/>
      <c r="C96" s="11"/>
      <c r="D96" s="11"/>
      <c r="E96" s="11"/>
      <c r="F96" s="11"/>
      <c r="G96" s="11"/>
      <c r="H96" s="11"/>
      <c r="I96" s="19"/>
      <c r="J96" s="2"/>
    </row>
    <row r="97" spans="1:9" ht="22.5" customHeight="1">
      <c r="A97" s="11"/>
      <c r="B97" s="11"/>
      <c r="C97" s="11"/>
      <c r="D97" s="11"/>
      <c r="E97" s="11"/>
      <c r="F97" s="11"/>
      <c r="G97" s="11"/>
      <c r="H97" s="11"/>
      <c r="I97" s="11"/>
    </row>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44.25" customHeight="1"/>
    <row r="112" ht="3.75" customHeight="1"/>
    <row r="113" ht="24.75" customHeight="1"/>
    <row r="114" ht="18" customHeight="1"/>
    <row r="115" ht="18" customHeight="1"/>
    <row r="116" ht="18" customHeight="1"/>
    <row r="117" ht="18" customHeight="1"/>
    <row r="118" ht="18" customHeight="1"/>
    <row r="119" ht="18" customHeight="1"/>
    <row r="120" ht="18" customHeight="1"/>
    <row r="121" ht="40.5" customHeight="1"/>
    <row r="122" ht="20.25" customHeight="1"/>
    <row r="123" ht="18" customHeight="1"/>
    <row r="124" ht="18" customHeight="1"/>
    <row r="125" ht="18" customHeight="1"/>
    <row r="126" ht="18" customHeight="1"/>
    <row r="127" ht="18" customHeight="1"/>
    <row r="128" ht="26.25" customHeight="1"/>
    <row r="129" ht="18" customHeight="1"/>
    <row r="130" ht="18" customHeight="1"/>
    <row r="131" spans="1:13" s="11" customFormat="1" ht="18" customHeight="1">
      <c r="A131" s="1"/>
      <c r="B131" s="1"/>
      <c r="C131" s="1"/>
      <c r="D131" s="1"/>
      <c r="E131" s="1"/>
      <c r="F131" s="1"/>
      <c r="G131" s="1"/>
      <c r="H131" s="1"/>
      <c r="I131" s="1"/>
      <c r="M131" s="22"/>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18" customHeight="1">
      <c r="A139" s="1"/>
      <c r="B139" s="1"/>
      <c r="C139" s="1"/>
      <c r="D139" s="1"/>
      <c r="E139" s="1"/>
      <c r="F139" s="1"/>
      <c r="G139" s="1"/>
      <c r="H139" s="1"/>
      <c r="I139" s="1"/>
    </row>
    <row r="140" spans="1:9" s="11" customFormat="1" ht="3" customHeight="1">
      <c r="A140" s="1"/>
      <c r="B140" s="1"/>
      <c r="C140" s="1"/>
      <c r="D140" s="1"/>
      <c r="E140" s="1"/>
      <c r="F140" s="1"/>
      <c r="G140" s="1"/>
      <c r="H140" s="1"/>
      <c r="I140" s="1"/>
    </row>
    <row r="141" spans="1:9" s="11" customFormat="1" ht="17.25" customHeight="1">
      <c r="A141" s="1"/>
      <c r="B141" s="1"/>
      <c r="C141" s="1"/>
      <c r="D141" s="1"/>
      <c r="E141" s="1"/>
      <c r="F141" s="1"/>
      <c r="G141" s="1"/>
      <c r="H141" s="1"/>
      <c r="I141" s="1"/>
    </row>
    <row r="142" spans="1:9" s="11" customFormat="1" ht="18" customHeight="1">
      <c r="A142" s="1"/>
      <c r="B142" s="1"/>
      <c r="C142" s="1"/>
      <c r="D142" s="1"/>
      <c r="E142" s="1"/>
      <c r="F142" s="1"/>
      <c r="G142" s="1"/>
      <c r="H142" s="1"/>
      <c r="I142" s="1"/>
    </row>
    <row r="143" spans="1:9" s="11" customFormat="1" ht="7.5" customHeight="1">
      <c r="A143" s="1"/>
      <c r="B143" s="1"/>
      <c r="C143" s="1"/>
      <c r="D143" s="1"/>
      <c r="E143" s="1"/>
      <c r="F143" s="1"/>
      <c r="G143" s="1"/>
      <c r="H143" s="1"/>
      <c r="I143" s="1"/>
    </row>
    <row r="144" spans="1:9" s="11" customFormat="1" ht="15.75" customHeight="1">
      <c r="A144" s="1"/>
      <c r="B144" s="1"/>
      <c r="C144" s="1"/>
      <c r="D144" s="1"/>
      <c r="E144" s="1"/>
      <c r="F144" s="1"/>
      <c r="G144" s="1"/>
      <c r="H144" s="1"/>
      <c r="I144" s="1"/>
    </row>
    <row r="145" spans="1:9" s="11" customFormat="1" ht="3" customHeight="1">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row r="173" spans="1:9" s="11" customFormat="1" ht="15">
      <c r="A173" s="1"/>
      <c r="B173" s="1"/>
      <c r="C173" s="1"/>
      <c r="D173" s="1"/>
      <c r="E173" s="1"/>
      <c r="F173" s="1"/>
      <c r="G173" s="1"/>
      <c r="H173" s="1"/>
      <c r="I173" s="1"/>
    </row>
  </sheetData>
  <sheetProtection password="CA75" sheet="1" objects="1" scenarios="1"/>
  <mergeCells count="57">
    <mergeCell ref="B49:F49"/>
    <mergeCell ref="B53:F55"/>
    <mergeCell ref="B56:F56"/>
    <mergeCell ref="B76:F76"/>
    <mergeCell ref="B42:F42"/>
    <mergeCell ref="B64:F67"/>
    <mergeCell ref="B43:F43"/>
    <mergeCell ref="B83:G83"/>
    <mergeCell ref="B58:F60"/>
    <mergeCell ref="B62:E62"/>
    <mergeCell ref="B69:F69"/>
    <mergeCell ref="B71:F74"/>
    <mergeCell ref="B78:F81"/>
    <mergeCell ref="B44:F44"/>
    <mergeCell ref="B45:F45"/>
    <mergeCell ref="B46:F46"/>
    <mergeCell ref="B47:F47"/>
    <mergeCell ref="B48:F48"/>
    <mergeCell ref="A39:I39"/>
    <mergeCell ref="B40:F40"/>
    <mergeCell ref="B41:F41"/>
    <mergeCell ref="B36:F36"/>
    <mergeCell ref="I26:I28"/>
    <mergeCell ref="E17:H17"/>
    <mergeCell ref="E19:H19"/>
    <mergeCell ref="A9:C9"/>
    <mergeCell ref="B30:F30"/>
    <mergeCell ref="E16:H16"/>
    <mergeCell ref="E18:H18"/>
    <mergeCell ref="E12:H12"/>
    <mergeCell ref="A13:D13"/>
    <mergeCell ref="B32:I32"/>
    <mergeCell ref="B37:F37"/>
    <mergeCell ref="E9:H9"/>
    <mergeCell ref="E10:H10"/>
    <mergeCell ref="B25:F25"/>
    <mergeCell ref="E20:H20"/>
    <mergeCell ref="A23:F23"/>
    <mergeCell ref="B24:I24"/>
    <mergeCell ref="B26:F26"/>
    <mergeCell ref="B28:F28"/>
    <mergeCell ref="A1:I1"/>
    <mergeCell ref="A2:I2"/>
    <mergeCell ref="A3:I3"/>
    <mergeCell ref="E4:I4"/>
    <mergeCell ref="E5:I5"/>
    <mergeCell ref="B31:I31"/>
    <mergeCell ref="F13:I13"/>
    <mergeCell ref="E7:I7"/>
    <mergeCell ref="E6:I6"/>
    <mergeCell ref="B27:F27"/>
    <mergeCell ref="E11:H11"/>
    <mergeCell ref="A14:D14"/>
    <mergeCell ref="F14:I14"/>
    <mergeCell ref="A15:I15"/>
    <mergeCell ref="A8:C8"/>
    <mergeCell ref="E8:H8"/>
  </mergeCells>
  <printOptions horizontalCentered="1"/>
  <pageMargins left="0.984251968503937" right="0.2755905511811024" top="0.2755905511811024" bottom="0.15748031496062992" header="0.3937007874015748" footer="0.15748031496062992"/>
  <pageSetup fitToHeight="1" fitToWidth="1" horizontalDpi="600" verticalDpi="600" orientation="portrait" paperSize="9" scale="44" r:id="rId1"/>
  <headerFooter alignWithMargins="0">
    <oddFooter>&amp;Lgedruckt am: &amp;D&amp;RSeite &amp;P von &amp;N</oddFooter>
  </headerFooter>
  <rowBreaks count="1" manualBreakCount="1">
    <brk id="37" max="8" man="1"/>
  </rowBreaks>
  <ignoredErrors>
    <ignoredError sqref="H41" formula="1"/>
  </ignoredErrors>
</worksheet>
</file>

<file path=xl/worksheets/sheet9.xml><?xml version="1.0" encoding="utf-8"?>
<worksheet xmlns="http://schemas.openxmlformats.org/spreadsheetml/2006/main" xmlns:r="http://schemas.openxmlformats.org/officeDocument/2006/relationships">
  <sheetPr codeName="Tabelle8">
    <tabColor rgb="FF92D050"/>
    <pageSetUpPr fitToPage="1"/>
  </sheetPr>
  <dimension ref="A1:O173"/>
  <sheetViews>
    <sheetView showGridLines="0" showZeros="0" zoomScale="75" zoomScaleNormal="75" zoomScalePageLayoutView="0" workbookViewId="0" topLeftCell="A1">
      <pane ySplit="1" topLeftCell="A21" activePane="bottomLeft" state="frozen"/>
      <selection pane="topLeft" activeCell="G49" sqref="G49"/>
      <selection pane="bottomLeft" activeCell="I36" sqref="I36"/>
    </sheetView>
  </sheetViews>
  <sheetFormatPr defaultColWidth="11.421875" defaultRowHeight="12.75"/>
  <cols>
    <col min="1" max="1" width="13.140625" style="1" customWidth="1"/>
    <col min="2" max="3" width="11.57421875" style="1" customWidth="1"/>
    <col min="4" max="4" width="15.00390625" style="1" customWidth="1"/>
    <col min="5" max="5" width="11.57421875" style="1" customWidth="1"/>
    <col min="6" max="6" width="15.00390625" style="1" customWidth="1"/>
    <col min="7" max="8" width="17.00390625" style="1" customWidth="1"/>
    <col min="9" max="9" width="14.7109375" style="1" customWidth="1"/>
    <col min="10" max="10" width="12.57421875" style="1" customWidth="1"/>
    <col min="11" max="11" width="11.421875" style="1" customWidth="1"/>
    <col min="12" max="12" width="19.140625" style="1" customWidth="1"/>
    <col min="13" max="14" width="11.421875" style="1" customWidth="1"/>
    <col min="15" max="15" width="16.140625" style="1" customWidth="1"/>
    <col min="16" max="16" width="11.421875" style="1" customWidth="1"/>
    <col min="17" max="16384" width="11.421875" style="1" customWidth="1"/>
  </cols>
  <sheetData>
    <row r="1" spans="1:11" ht="33.75" customHeight="1" thickBot="1">
      <c r="A1" s="786" t="str">
        <f>"Diese Datei ist Eigentum des Landratsamtes Potsdam-Mittelmark. Eine unbefugte Weitergabe an Dritte ist nicht gestattet!
Dateiversion: "&amp;Einstellungen!C3</f>
        <v>Diese Datei ist Eigentum des Landratsamtes Potsdam-Mittelmark. Eine unbefugte Weitergabe an Dritte ist nicht gestattet!
Dateiversion: 28.11.2018</v>
      </c>
      <c r="B1" s="786"/>
      <c r="C1" s="786"/>
      <c r="D1" s="786"/>
      <c r="E1" s="786"/>
      <c r="F1" s="786"/>
      <c r="G1" s="786"/>
      <c r="H1" s="786"/>
      <c r="I1" s="786"/>
      <c r="K1" s="42"/>
    </row>
    <row r="2" spans="1:9" ht="55.5" customHeight="1">
      <c r="A2" s="787" t="str">
        <f>Eingabetabelle!$A$2</f>
        <v>Berechnung der Entgelte für Kindertagesstätten im Landkreis Potsdam-Mittelmark
für das Jahr 2019
Rechtsstand: 01.10.2017</v>
      </c>
      <c r="B2" s="788"/>
      <c r="C2" s="788"/>
      <c r="D2" s="788"/>
      <c r="E2" s="789"/>
      <c r="F2" s="789"/>
      <c r="G2" s="789"/>
      <c r="H2" s="789"/>
      <c r="I2" s="790"/>
    </row>
    <row r="3" spans="1:9" ht="27.75" customHeight="1">
      <c r="A3" s="797" t="s">
        <v>43</v>
      </c>
      <c r="B3" s="798"/>
      <c r="C3" s="798"/>
      <c r="D3" s="798"/>
      <c r="E3" s="798"/>
      <c r="F3" s="798"/>
      <c r="G3" s="798"/>
      <c r="H3" s="798"/>
      <c r="I3" s="799"/>
    </row>
    <row r="4" spans="1:9" ht="22.5" customHeight="1">
      <c r="A4" s="166" t="s">
        <v>0</v>
      </c>
      <c r="B4" s="167"/>
      <c r="C4" s="168"/>
      <c r="D4" s="165"/>
      <c r="E4" s="794">
        <f>Eingabetabelle!$E$3</f>
        <v>0</v>
      </c>
      <c r="F4" s="795"/>
      <c r="G4" s="795"/>
      <c r="H4" s="795"/>
      <c r="I4" s="796"/>
    </row>
    <row r="5" spans="1:9" ht="22.5" customHeight="1">
      <c r="A5" s="169" t="s">
        <v>1</v>
      </c>
      <c r="B5" s="170"/>
      <c r="C5" s="171"/>
      <c r="D5" s="165"/>
      <c r="E5" s="794">
        <f>Eingabetabelle!$E$4</f>
        <v>0</v>
      </c>
      <c r="F5" s="795"/>
      <c r="G5" s="795"/>
      <c r="H5" s="795"/>
      <c r="I5" s="796"/>
    </row>
    <row r="6" spans="1:9" ht="22.5" customHeight="1">
      <c r="A6" s="169" t="s">
        <v>2</v>
      </c>
      <c r="B6" s="170"/>
      <c r="C6" s="171"/>
      <c r="D6" s="165"/>
      <c r="E6" s="794">
        <f>Eingabetabelle!$E$7</f>
        <v>0</v>
      </c>
      <c r="F6" s="795"/>
      <c r="G6" s="795"/>
      <c r="H6" s="795"/>
      <c r="I6" s="796"/>
    </row>
    <row r="7" spans="1:9" ht="24" customHeight="1">
      <c r="A7" s="310" t="s">
        <v>3</v>
      </c>
      <c r="B7" s="285"/>
      <c r="C7" s="311"/>
      <c r="D7" s="165"/>
      <c r="E7" s="800">
        <f>Eingabetabelle!$E$8</f>
        <v>0</v>
      </c>
      <c r="F7" s="801"/>
      <c r="G7" s="801"/>
      <c r="H7" s="801"/>
      <c r="I7" s="796"/>
    </row>
    <row r="8" spans="1:9" ht="24" customHeight="1">
      <c r="A8" s="702" t="s">
        <v>95</v>
      </c>
      <c r="B8" s="703"/>
      <c r="C8" s="804"/>
      <c r="D8" s="287" t="str">
        <f>Eingabetabelle!$D$9</f>
        <v>nein</v>
      </c>
      <c r="E8" s="840" t="s">
        <v>10</v>
      </c>
      <c r="F8" s="840"/>
      <c r="G8" s="840"/>
      <c r="H8" s="840"/>
      <c r="I8" s="317" t="str">
        <f>Einstellungen!C14&amp;"/"&amp;Einstellungen!D14</f>
        <v>0,8/15</v>
      </c>
    </row>
    <row r="9" spans="1:9" ht="19.5" customHeight="1">
      <c r="A9" s="641" t="s">
        <v>4</v>
      </c>
      <c r="B9" s="642"/>
      <c r="C9" s="642"/>
      <c r="D9" s="288">
        <f>Eingabetabelle!$D$10</f>
        <v>0</v>
      </c>
      <c r="E9" s="841" t="s">
        <v>79</v>
      </c>
      <c r="F9" s="841"/>
      <c r="G9" s="841"/>
      <c r="H9" s="841"/>
      <c r="I9" s="289">
        <f>ROUND(D9*Einstellungen!C14/Einstellungen!D14,3)</f>
        <v>0</v>
      </c>
    </row>
    <row r="10" spans="1:9" ht="22.5" customHeight="1">
      <c r="A10" s="166" t="s">
        <v>5</v>
      </c>
      <c r="B10" s="167"/>
      <c r="C10" s="168"/>
      <c r="D10" s="290">
        <f>Eingabetabelle!$D$11</f>
        <v>250</v>
      </c>
      <c r="E10" s="704" t="str">
        <f>Eingabetabelle!E11</f>
        <v> Durchschnittssatz ErzieherIn pro Monat</v>
      </c>
      <c r="F10" s="705"/>
      <c r="G10" s="705"/>
      <c r="H10" s="706"/>
      <c r="I10" s="291">
        <f>Eingabetabelle!I11</f>
        <v>0</v>
      </c>
    </row>
    <row r="11" spans="1:9" ht="22.5" customHeight="1">
      <c r="A11" s="169" t="s">
        <v>6</v>
      </c>
      <c r="B11" s="170"/>
      <c r="C11" s="171"/>
      <c r="D11" s="292">
        <f>Eingabetabelle!$D$12</f>
        <v>0</v>
      </c>
      <c r="E11" s="704" t="str">
        <f>Eingabetabelle!E12</f>
        <v> Durchschnittssatz LeiterIn pro Monat</v>
      </c>
      <c r="F11" s="705"/>
      <c r="G11" s="705"/>
      <c r="H11" s="706"/>
      <c r="I11" s="291">
        <f>Eingabetabelle!I12</f>
        <v>0</v>
      </c>
    </row>
    <row r="12" spans="1:9" ht="22.5" customHeight="1" thickBot="1">
      <c r="A12" s="173" t="s">
        <v>7</v>
      </c>
      <c r="B12" s="174"/>
      <c r="C12" s="175"/>
      <c r="D12" s="589">
        <f>Eingabetabelle!$D$13</f>
        <v>0</v>
      </c>
      <c r="E12" s="834" t="str">
        <f>Eingabetabelle!E13</f>
        <v> Durchschnittssatz gemäß KitaLAV</v>
      </c>
      <c r="F12" s="834"/>
      <c r="G12" s="834"/>
      <c r="H12" s="835"/>
      <c r="I12" s="291">
        <f>Eingabetabelle!I13</f>
        <v>0</v>
      </c>
    </row>
    <row r="13" spans="1:9" ht="22.5" customHeight="1">
      <c r="A13" s="809" t="str">
        <f>Eingabetabelle!A14</f>
        <v>Jahresmittel der belegten Plätze des Vorjahres:</v>
      </c>
      <c r="B13" s="810"/>
      <c r="C13" s="810"/>
      <c r="D13" s="810"/>
      <c r="E13" s="587">
        <f>Eingabetabelle!E14</f>
        <v>0</v>
      </c>
      <c r="F13" s="811"/>
      <c r="G13" s="812"/>
      <c r="H13" s="812"/>
      <c r="I13" s="813"/>
    </row>
    <row r="14" spans="1:9" ht="22.5" customHeight="1" thickBot="1">
      <c r="A14" s="663" t="s">
        <v>78</v>
      </c>
      <c r="B14" s="664"/>
      <c r="C14" s="664"/>
      <c r="D14" s="664"/>
      <c r="E14" s="588">
        <f>Eingabetabelle!$E$15</f>
        <v>0</v>
      </c>
      <c r="F14" s="783"/>
      <c r="G14" s="784"/>
      <c r="H14" s="784"/>
      <c r="I14" s="785"/>
    </row>
    <row r="15" spans="1:9" ht="22.5" customHeight="1">
      <c r="A15" s="814" t="s">
        <v>73</v>
      </c>
      <c r="B15" s="815"/>
      <c r="C15" s="815"/>
      <c r="D15" s="815"/>
      <c r="E15" s="816"/>
      <c r="F15" s="816"/>
      <c r="G15" s="816"/>
      <c r="H15" s="816"/>
      <c r="I15" s="817"/>
    </row>
    <row r="16" spans="1:9" ht="30" customHeight="1">
      <c r="A16" s="294" t="str">
        <f>Eingabetabelle!A17</f>
        <v>Stichtag</v>
      </c>
      <c r="B16" s="295" t="str">
        <f>Eingabetabelle!B17</f>
        <v>päd. LA</v>
      </c>
      <c r="C16" s="296" t="str">
        <f>Eingabetabelle!C17</f>
        <v>Stichtag </v>
      </c>
      <c r="D16" s="297" t="str">
        <f>Eingabetabelle!D17</f>
        <v>org. LA</v>
      </c>
      <c r="E16" s="775" t="str">
        <f>Eingabetabelle!E17</f>
        <v>Durchschnittlicher päd. Leitungsanteil des Vorjahres: </v>
      </c>
      <c r="F16" s="775"/>
      <c r="G16" s="775"/>
      <c r="H16" s="775"/>
      <c r="I16" s="298">
        <f>Eingabetabelle!I17</f>
        <v>0</v>
      </c>
    </row>
    <row r="17" spans="1:9" ht="22.5" customHeight="1" thickBot="1">
      <c r="A17" s="299" t="str">
        <f>Eingabetabelle!A18</f>
        <v>01.12.</v>
      </c>
      <c r="B17" s="295">
        <f>Eingabetabelle!B18</f>
        <v>0</v>
      </c>
      <c r="C17" s="296" t="str">
        <f>Eingabetabelle!C18</f>
        <v>01.12.</v>
      </c>
      <c r="D17" s="297">
        <f>Eingabetabelle!D18</f>
        <v>0</v>
      </c>
      <c r="E17" s="782" t="str">
        <f>Eingabetabelle!E18</f>
        <v>Durchschnittlicher org. Leitungsanteil des Vorjahres:</v>
      </c>
      <c r="F17" s="782"/>
      <c r="G17" s="782"/>
      <c r="H17" s="782"/>
      <c r="I17" s="300">
        <f>Eingabetabelle!I18</f>
        <v>0</v>
      </c>
    </row>
    <row r="18" spans="1:9" ht="22.5" customHeight="1">
      <c r="A18" s="299" t="str">
        <f>Eingabetabelle!A19</f>
        <v>01.03.</v>
      </c>
      <c r="B18" s="295">
        <f>Eingabetabelle!B19</f>
        <v>0</v>
      </c>
      <c r="C18" s="296" t="str">
        <f>Eingabetabelle!C19</f>
        <v>01.03.</v>
      </c>
      <c r="D18" s="297">
        <f>Eingabetabelle!D19</f>
        <v>0</v>
      </c>
      <c r="E18" s="806" t="str">
        <f>Eingabetabelle!E19</f>
        <v>Betreuungsalter 0 bis unter 3 Jahre</v>
      </c>
      <c r="F18" s="807"/>
      <c r="G18" s="807"/>
      <c r="H18" s="808"/>
      <c r="I18" s="305" t="str">
        <f>Eingabetabelle!I19</f>
        <v>ja</v>
      </c>
    </row>
    <row r="19" spans="1:9" ht="22.5" customHeight="1">
      <c r="A19" s="299" t="str">
        <f>Eingabetabelle!A20</f>
        <v>01.06.</v>
      </c>
      <c r="B19" s="295">
        <f>Eingabetabelle!B20</f>
        <v>0</v>
      </c>
      <c r="C19" s="296" t="str">
        <f>Eingabetabelle!C20</f>
        <v>01.06.</v>
      </c>
      <c r="D19" s="297">
        <f>Eingabetabelle!D20</f>
        <v>0</v>
      </c>
      <c r="E19" s="779" t="str">
        <f>Eingabetabelle!E20</f>
        <v>Betreuungsalter 3 Jahre bis Schuleintritt</v>
      </c>
      <c r="F19" s="780"/>
      <c r="G19" s="780"/>
      <c r="H19" s="781"/>
      <c r="I19" s="306" t="str">
        <f>Eingabetabelle!I20</f>
        <v>ja</v>
      </c>
    </row>
    <row r="20" spans="1:9" ht="22.5" customHeight="1" thickBot="1">
      <c r="A20" s="301" t="str">
        <f>Eingabetabelle!A21</f>
        <v>01.09.</v>
      </c>
      <c r="B20" s="302">
        <f>Eingabetabelle!B21</f>
        <v>0</v>
      </c>
      <c r="C20" s="303" t="str">
        <f>Eingabetabelle!C21</f>
        <v>01.09.</v>
      </c>
      <c r="D20" s="304">
        <f>Eingabetabelle!D21</f>
        <v>0</v>
      </c>
      <c r="E20" s="776" t="str">
        <f>Eingabetabelle!E21</f>
        <v>Betreuungsalter Klassenstufe 1 bis 6</v>
      </c>
      <c r="F20" s="777"/>
      <c r="G20" s="777"/>
      <c r="H20" s="778"/>
      <c r="I20" s="307" t="str">
        <f>Eingabetabelle!I21</f>
        <v>ja</v>
      </c>
    </row>
    <row r="21" spans="1:9" ht="7.5" customHeight="1" thickBot="1">
      <c r="A21" s="280"/>
      <c r="B21" s="275"/>
      <c r="C21" s="195"/>
      <c r="D21" s="281"/>
      <c r="E21" s="282"/>
      <c r="F21" s="282"/>
      <c r="G21" s="282"/>
      <c r="H21" s="282"/>
      <c r="I21" s="283"/>
    </row>
    <row r="22" spans="1:12" ht="36.75" customHeight="1" thickBot="1">
      <c r="A22" s="243"/>
      <c r="B22" s="244"/>
      <c r="C22" s="244"/>
      <c r="D22" s="244"/>
      <c r="E22" s="244"/>
      <c r="F22" s="245"/>
      <c r="G22" s="246" t="s">
        <v>8</v>
      </c>
      <c r="H22" s="246" t="s">
        <v>9</v>
      </c>
      <c r="I22" s="247" t="s">
        <v>35</v>
      </c>
      <c r="J22" s="15"/>
      <c r="K22" s="16"/>
      <c r="L22" s="16"/>
    </row>
    <row r="23" spans="1:9" ht="12.75" customHeight="1" hidden="1" thickBot="1">
      <c r="A23" s="730">
        <v>1</v>
      </c>
      <c r="B23" s="731"/>
      <c r="C23" s="731"/>
      <c r="D23" s="731"/>
      <c r="E23" s="731"/>
      <c r="F23" s="732"/>
      <c r="G23" s="25">
        <v>2</v>
      </c>
      <c r="H23" s="25">
        <v>3</v>
      </c>
      <c r="I23" s="4">
        <v>4</v>
      </c>
    </row>
    <row r="24" spans="1:9" ht="22.5" customHeight="1">
      <c r="A24" s="227" t="s">
        <v>11</v>
      </c>
      <c r="B24" s="727" t="s">
        <v>252</v>
      </c>
      <c r="C24" s="727"/>
      <c r="D24" s="727"/>
      <c r="E24" s="727"/>
      <c r="F24" s="727"/>
      <c r="G24" s="727"/>
      <c r="H24" s="727"/>
      <c r="I24" s="805"/>
    </row>
    <row r="25" spans="1:9" ht="33.75" customHeight="1">
      <c r="A25" s="109" t="s">
        <v>12</v>
      </c>
      <c r="B25" s="685" t="s">
        <v>101</v>
      </c>
      <c r="C25" s="686"/>
      <c r="D25" s="686"/>
      <c r="E25" s="686"/>
      <c r="F25" s="687"/>
      <c r="G25" s="128">
        <f>G26+G27+G28</f>
        <v>0</v>
      </c>
      <c r="H25" s="128">
        <f>ROUND(G25/$D$10,2)</f>
        <v>0</v>
      </c>
      <c r="I25" s="129">
        <f>IF(D9=0,0,ROUND(G25/$D$10/$D$9,2))</f>
        <v>0</v>
      </c>
    </row>
    <row r="26" spans="1:9" ht="23.25" customHeight="1">
      <c r="A26" s="5"/>
      <c r="B26" s="622" t="str">
        <f>"   - …für Leiterin  (in Höhe von "&amp;Einstellungen!C15*100&amp;"% des n.p.Pers )"</f>
        <v>   - …für Leiterin  (in Höhe von 85% des n.p.Pers )</v>
      </c>
      <c r="C26" s="733"/>
      <c r="D26" s="733"/>
      <c r="E26" s="733"/>
      <c r="F26" s="734"/>
      <c r="G26" s="128">
        <f>I16*I11*Einstellungen!C15*12</f>
        <v>0</v>
      </c>
      <c r="H26" s="128">
        <f>ROUND(G26/$D$10,2)</f>
        <v>0</v>
      </c>
      <c r="I26" s="823"/>
    </row>
    <row r="27" spans="1:9" ht="23.25" customHeight="1">
      <c r="A27" s="5"/>
      <c r="B27" s="622" t="str">
        <f>"   - … für Erzieherin ( in Höhe von "&amp;Einstellungen!C18*100&amp;"% des n.p.Pers )"</f>
        <v>   - … für Erzieherin ( in Höhe von 84% des n.p.Pers )</v>
      </c>
      <c r="C27" s="733"/>
      <c r="D27" s="733"/>
      <c r="E27" s="733"/>
      <c r="F27" s="734"/>
      <c r="G27" s="128">
        <f>I9*I10*Einstellungen!C18*12</f>
        <v>0</v>
      </c>
      <c r="H27" s="128">
        <f>ROUND(G27/$D$10,2)</f>
        <v>0</v>
      </c>
      <c r="I27" s="824"/>
    </row>
    <row r="28" spans="1:9" ht="23.25" customHeight="1" thickBot="1">
      <c r="A28" s="563"/>
      <c r="B28" s="818" t="s">
        <v>389</v>
      </c>
      <c r="C28" s="818"/>
      <c r="D28" s="818"/>
      <c r="E28" s="818"/>
      <c r="F28" s="819"/>
      <c r="G28" s="564">
        <f>Eingabetabelle!G29</f>
        <v>0</v>
      </c>
      <c r="H28" s="320">
        <f>ROUND(G28/$D$10,2)</f>
        <v>0</v>
      </c>
      <c r="I28" s="825"/>
    </row>
    <row r="29" spans="1:9" ht="22.5" customHeight="1" thickBot="1">
      <c r="A29" s="119"/>
      <c r="B29" s="120" t="s">
        <v>115</v>
      </c>
      <c r="C29" s="121"/>
      <c r="D29" s="121"/>
      <c r="E29" s="121"/>
      <c r="F29" s="122"/>
      <c r="G29" s="123">
        <f>Eingabetabelle!G62</f>
        <v>0</v>
      </c>
      <c r="H29" s="123">
        <f>Eingabetabelle!H62</f>
        <v>0</v>
      </c>
      <c r="I29" s="124">
        <f>Eingabetabelle!I62</f>
        <v>0</v>
      </c>
    </row>
    <row r="30" spans="1:9" s="2" customFormat="1" ht="29.25" customHeight="1" thickBot="1">
      <c r="A30" s="125"/>
      <c r="B30" s="762" t="s">
        <v>110</v>
      </c>
      <c r="C30" s="762"/>
      <c r="D30" s="762"/>
      <c r="E30" s="762"/>
      <c r="F30" s="763"/>
      <c r="G30" s="116">
        <f>G29+G25</f>
        <v>0</v>
      </c>
      <c r="H30" s="116">
        <f>H29+H25</f>
        <v>0</v>
      </c>
      <c r="I30" s="117">
        <f>I25+I29</f>
        <v>0</v>
      </c>
    </row>
    <row r="31" spans="1:9" ht="22.5" customHeight="1" thickBot="1">
      <c r="A31" s="226" t="s">
        <v>31</v>
      </c>
      <c r="B31" s="758" t="s">
        <v>295</v>
      </c>
      <c r="C31" s="758"/>
      <c r="D31" s="758"/>
      <c r="E31" s="758"/>
      <c r="F31" s="758"/>
      <c r="G31" s="758"/>
      <c r="H31" s="758"/>
      <c r="I31" s="759"/>
    </row>
    <row r="32" spans="1:9" ht="22.5" customHeight="1">
      <c r="A32" s="118" t="s">
        <v>32</v>
      </c>
      <c r="B32" s="829" t="s">
        <v>33</v>
      </c>
      <c r="C32" s="829"/>
      <c r="D32" s="829"/>
      <c r="E32" s="829"/>
      <c r="F32" s="829"/>
      <c r="G32" s="829"/>
      <c r="H32" s="829"/>
      <c r="I32" s="830"/>
    </row>
    <row r="33" spans="1:10" ht="22.5" customHeight="1">
      <c r="A33" s="135"/>
      <c r="B33" s="6" t="s">
        <v>118</v>
      </c>
      <c r="C33" s="6"/>
      <c r="D33" s="6"/>
      <c r="E33" s="6"/>
      <c r="F33" s="7"/>
      <c r="G33" s="110">
        <f>I9*I10*12</f>
        <v>0</v>
      </c>
      <c r="H33" s="112">
        <f>ROUND(G33/$D$10,2)</f>
        <v>0</v>
      </c>
      <c r="I33" s="111">
        <f>IF(D9=0,0,ROUND((G33/$D$10/$D$9),2))</f>
        <v>0</v>
      </c>
      <c r="J33" s="9"/>
    </row>
    <row r="34" spans="1:10" ht="22.5" customHeight="1">
      <c r="A34" s="571"/>
      <c r="B34" s="569" t="s">
        <v>119</v>
      </c>
      <c r="C34" s="569"/>
      <c r="D34" s="569"/>
      <c r="E34" s="569"/>
      <c r="F34" s="570"/>
      <c r="G34" s="110">
        <f>ROUND(I16*I11*12,2)</f>
        <v>0</v>
      </c>
      <c r="H34" s="112">
        <f>ROUND(G34/$D$10,2)</f>
        <v>0</v>
      </c>
      <c r="I34" s="111">
        <f>IF(D9=0,0,ROUND(G34/$D$10/$D$9,2))</f>
        <v>0</v>
      </c>
      <c r="J34" s="9"/>
    </row>
    <row r="35" spans="1:10" ht="22.5" customHeight="1">
      <c r="A35" s="573"/>
      <c r="B35" s="574" t="s">
        <v>120</v>
      </c>
      <c r="C35" s="574"/>
      <c r="D35" s="574"/>
      <c r="E35" s="575"/>
      <c r="F35" s="576"/>
      <c r="G35" s="110">
        <f>Eingabetabelle!G69</f>
        <v>0</v>
      </c>
      <c r="H35" s="112">
        <f>ROUND(G35/$D$10,2)</f>
        <v>0</v>
      </c>
      <c r="I35" s="111">
        <f>IF(D9=0,0,ROUND((G35/$D$10/$D$9),2))</f>
        <v>0</v>
      </c>
      <c r="J35" s="9"/>
    </row>
    <row r="36" spans="1:10" ht="22.5" customHeight="1" thickBot="1">
      <c r="A36" s="577"/>
      <c r="B36" s="820" t="s">
        <v>388</v>
      </c>
      <c r="C36" s="821"/>
      <c r="D36" s="821"/>
      <c r="E36" s="821"/>
      <c r="F36" s="822"/>
      <c r="G36" s="562">
        <f>Eingabetabelle!G70</f>
        <v>0</v>
      </c>
      <c r="H36" s="112">
        <f>ROUND(G36/$D$10,2)</f>
        <v>0</v>
      </c>
      <c r="I36" s="111" t="e">
        <f>IF(D10=0,0,ROUND((G36/$D$10/$D$9),2))</f>
        <v>#DIV/0!</v>
      </c>
      <c r="J36" s="9"/>
    </row>
    <row r="37" spans="1:10" ht="23.25" customHeight="1" thickBot="1">
      <c r="A37" s="115"/>
      <c r="B37" s="802" t="s">
        <v>244</v>
      </c>
      <c r="C37" s="802"/>
      <c r="D37" s="802"/>
      <c r="E37" s="802"/>
      <c r="F37" s="803"/>
      <c r="G37" s="116">
        <f>G33+G34+G35+G36</f>
        <v>0</v>
      </c>
      <c r="H37" s="116">
        <f>H33+H34+H35</f>
        <v>0</v>
      </c>
      <c r="I37" s="117">
        <f>IF(D9=0,0,ROUND((G37/$D$10/$D$9),2))</f>
        <v>0</v>
      </c>
      <c r="J37" s="9"/>
    </row>
    <row r="38" spans="1:10" ht="15.75" customHeight="1" thickBot="1">
      <c r="A38" s="276"/>
      <c r="B38" s="277"/>
      <c r="C38" s="277"/>
      <c r="D38" s="277"/>
      <c r="E38" s="277"/>
      <c r="F38" s="277"/>
      <c r="G38" s="278"/>
      <c r="H38" s="278"/>
      <c r="I38" s="279"/>
      <c r="J38" s="9"/>
    </row>
    <row r="39" spans="1:10" ht="47.25" customHeight="1" thickBot="1">
      <c r="A39" s="755" t="s">
        <v>251</v>
      </c>
      <c r="B39" s="673"/>
      <c r="C39" s="673"/>
      <c r="D39" s="673"/>
      <c r="E39" s="673"/>
      <c r="F39" s="673"/>
      <c r="G39" s="673"/>
      <c r="H39" s="673"/>
      <c r="I39" s="674"/>
      <c r="J39" s="9"/>
    </row>
    <row r="40" spans="1:10" ht="23.25" customHeight="1" thickBot="1">
      <c r="A40" s="216" t="s">
        <v>11</v>
      </c>
      <c r="B40" s="746" t="s">
        <v>252</v>
      </c>
      <c r="C40" s="746"/>
      <c r="D40" s="746"/>
      <c r="E40" s="746"/>
      <c r="F40" s="747"/>
      <c r="G40" s="258">
        <f>G30</f>
        <v>0</v>
      </c>
      <c r="H40" s="258">
        <f>H30</f>
        <v>0</v>
      </c>
      <c r="I40" s="259">
        <f>I30</f>
        <v>0</v>
      </c>
      <c r="J40" s="9"/>
    </row>
    <row r="41" spans="1:10" ht="23.25" customHeight="1" thickBot="1">
      <c r="A41" s="332" t="s">
        <v>31</v>
      </c>
      <c r="B41" s="746" t="s">
        <v>253</v>
      </c>
      <c r="C41" s="746"/>
      <c r="D41" s="746"/>
      <c r="E41" s="746"/>
      <c r="F41" s="747"/>
      <c r="G41" s="215">
        <f>SUM(G42:G49)</f>
        <v>0</v>
      </c>
      <c r="H41" s="258">
        <f>ROUND(G41/$D$10,2)</f>
        <v>0</v>
      </c>
      <c r="I41" s="259">
        <f>SUM(I42:I49)</f>
        <v>0</v>
      </c>
      <c r="J41" s="9"/>
    </row>
    <row r="42" spans="1:10" ht="18.75" customHeight="1">
      <c r="A42" s="222"/>
      <c r="B42" s="748" t="s">
        <v>254</v>
      </c>
      <c r="C42" s="748"/>
      <c r="D42" s="748"/>
      <c r="E42" s="748"/>
      <c r="F42" s="749"/>
      <c r="G42" s="465">
        <f>G37</f>
        <v>0</v>
      </c>
      <c r="H42" s="466">
        <f>ROUND(G42/$D$10,2)</f>
        <v>0</v>
      </c>
      <c r="I42" s="467">
        <f>IF(D9=0,0,ROUND(G42/$D$10/$D$9,2))</f>
        <v>0</v>
      </c>
      <c r="J42" s="9"/>
    </row>
    <row r="43" spans="1:10" ht="22.5" customHeight="1">
      <c r="A43" s="261"/>
      <c r="B43" s="750" t="s">
        <v>255</v>
      </c>
      <c r="C43" s="750"/>
      <c r="D43" s="750"/>
      <c r="E43" s="750"/>
      <c r="F43" s="751"/>
      <c r="G43" s="468">
        <f>Eingabetabelle!G201</f>
        <v>0</v>
      </c>
      <c r="H43" s="469">
        <f>Eingabetabelle!H201</f>
        <v>0</v>
      </c>
      <c r="I43" s="470">
        <f>Eingabetabelle!I201</f>
        <v>0</v>
      </c>
      <c r="J43" s="9"/>
    </row>
    <row r="44" spans="1:9" ht="22.5" customHeight="1">
      <c r="A44" s="257"/>
      <c r="B44" s="750" t="s">
        <v>256</v>
      </c>
      <c r="C44" s="750"/>
      <c r="D44" s="750"/>
      <c r="E44" s="750"/>
      <c r="F44" s="751"/>
      <c r="G44" s="468">
        <f>Eingabetabelle!G202</f>
        <v>0</v>
      </c>
      <c r="H44" s="469">
        <f>Eingabetabelle!H202</f>
        <v>0</v>
      </c>
      <c r="I44" s="470">
        <f>Eingabetabelle!I202</f>
        <v>0</v>
      </c>
    </row>
    <row r="45" spans="1:9" ht="18" customHeight="1">
      <c r="A45" s="257"/>
      <c r="B45" s="750" t="s">
        <v>257</v>
      </c>
      <c r="C45" s="750"/>
      <c r="D45" s="750"/>
      <c r="E45" s="750"/>
      <c r="F45" s="751"/>
      <c r="G45" s="468">
        <f>Eingabetabelle!G203</f>
        <v>0</v>
      </c>
      <c r="H45" s="469">
        <f>Eingabetabelle!H203</f>
        <v>0</v>
      </c>
      <c r="I45" s="470">
        <f>Eingabetabelle!I203</f>
        <v>0</v>
      </c>
    </row>
    <row r="46" spans="1:9" ht="22.5" customHeight="1">
      <c r="A46" s="261"/>
      <c r="B46" s="750" t="s">
        <v>258</v>
      </c>
      <c r="C46" s="750"/>
      <c r="D46" s="750"/>
      <c r="E46" s="750"/>
      <c r="F46" s="751"/>
      <c r="G46" s="468">
        <f>Eingabetabelle!G204</f>
        <v>0</v>
      </c>
      <c r="H46" s="469">
        <f>Eingabetabelle!H204</f>
        <v>0</v>
      </c>
      <c r="I46" s="470">
        <f>Eingabetabelle!I204</f>
        <v>0</v>
      </c>
    </row>
    <row r="47" spans="1:9" ht="22.5" customHeight="1">
      <c r="A47" s="257"/>
      <c r="B47" s="744" t="s">
        <v>259</v>
      </c>
      <c r="C47" s="744"/>
      <c r="D47" s="744"/>
      <c r="E47" s="744"/>
      <c r="F47" s="745"/>
      <c r="G47" s="468">
        <f>Eingabetabelle!G205</f>
        <v>0</v>
      </c>
      <c r="H47" s="469">
        <f>Eingabetabelle!H205</f>
        <v>0</v>
      </c>
      <c r="I47" s="470">
        <f>Eingabetabelle!I205</f>
        <v>0</v>
      </c>
    </row>
    <row r="48" spans="1:9" ht="22.5" customHeight="1">
      <c r="A48" s="257"/>
      <c r="B48" s="744" t="s">
        <v>311</v>
      </c>
      <c r="C48" s="744"/>
      <c r="D48" s="744"/>
      <c r="E48" s="744"/>
      <c r="F48" s="745"/>
      <c r="G48" s="473">
        <f>Eingabetabelle!G206</f>
        <v>0</v>
      </c>
      <c r="H48" s="469">
        <f>Eingabetabelle!H206</f>
        <v>0</v>
      </c>
      <c r="I48" s="474">
        <f>Eingabetabelle!I206</f>
        <v>0</v>
      </c>
    </row>
    <row r="49" spans="1:9" ht="22.5" customHeight="1" thickBot="1">
      <c r="A49" s="263"/>
      <c r="B49" s="832" t="s">
        <v>312</v>
      </c>
      <c r="C49" s="832"/>
      <c r="D49" s="832"/>
      <c r="E49" s="832"/>
      <c r="F49" s="833"/>
      <c r="G49" s="475">
        <f>Eingabetabelle!G207</f>
        <v>0</v>
      </c>
      <c r="H49" s="475">
        <f>ROUND(G49/$D$10,2)</f>
        <v>0</v>
      </c>
      <c r="I49" s="476">
        <f>IF(D9=0,0,ROUND(G49/$D$10/$D$9,2))</f>
        <v>0</v>
      </c>
    </row>
    <row r="50" spans="1:9" ht="22.5" customHeight="1">
      <c r="A50" s="276"/>
      <c r="B50" s="277"/>
      <c r="C50" s="277"/>
      <c r="D50" s="277"/>
      <c r="E50" s="277"/>
      <c r="F50" s="277"/>
      <c r="G50" s="278"/>
      <c r="H50" s="278"/>
      <c r="I50" s="279"/>
    </row>
    <row r="51" spans="1:9" ht="22.5" customHeight="1">
      <c r="A51" s="276"/>
      <c r="B51" s="277"/>
      <c r="C51" s="277"/>
      <c r="D51" s="277"/>
      <c r="E51" s="277"/>
      <c r="F51" s="277"/>
      <c r="G51" s="278"/>
      <c r="H51" s="278"/>
      <c r="I51" s="279"/>
    </row>
    <row r="52" spans="1:9" ht="22.5" customHeight="1">
      <c r="A52" s="11"/>
      <c r="B52" s="32" t="s">
        <v>37</v>
      </c>
      <c r="C52" s="11"/>
      <c r="D52" s="11"/>
      <c r="E52" s="11"/>
      <c r="F52" s="11"/>
      <c r="I52" s="2"/>
    </row>
    <row r="53" spans="1:9" ht="22.5" customHeight="1">
      <c r="A53" s="308" t="s">
        <v>11</v>
      </c>
      <c r="B53" s="831" t="s">
        <v>111</v>
      </c>
      <c r="C53" s="831"/>
      <c r="D53" s="831"/>
      <c r="E53" s="831"/>
      <c r="F53" s="831"/>
      <c r="H53" s="312">
        <f>IF(Einstellungen!$C$27,I41-(SUM(Eingabetabelle!I39:I55,Eingabetabelle!I29)),"--")</f>
        <v>0</v>
      </c>
      <c r="I53" s="10"/>
    </row>
    <row r="54" spans="1:9" ht="22.5" customHeight="1">
      <c r="A54" s="11"/>
      <c r="B54" s="831"/>
      <c r="C54" s="831"/>
      <c r="D54" s="831"/>
      <c r="E54" s="831"/>
      <c r="F54" s="831"/>
      <c r="H54" s="17"/>
      <c r="I54" s="2"/>
    </row>
    <row r="55" spans="1:9" ht="4.5" customHeight="1">
      <c r="A55" s="11"/>
      <c r="B55" s="831"/>
      <c r="C55" s="831"/>
      <c r="D55" s="831"/>
      <c r="E55" s="831"/>
      <c r="F55" s="831"/>
      <c r="H55" s="17"/>
      <c r="I55" s="2"/>
    </row>
    <row r="56" spans="1:9" ht="22.5" customHeight="1">
      <c r="A56" s="11"/>
      <c r="B56" s="847" t="str">
        <f>"1a     Kosten pro Monat im Jahr "&amp;Einstellungen!C4</f>
        <v>1a     Kosten pro Monat im Jahr 2019</v>
      </c>
      <c r="C56" s="847"/>
      <c r="D56" s="847"/>
      <c r="E56" s="847"/>
      <c r="F56" s="847"/>
      <c r="G56" s="21"/>
      <c r="H56" s="312">
        <f>IF(Einstellungen!$C$27,ROUND((H53*($D$10/12)),2),"--")</f>
        <v>0</v>
      </c>
      <c r="I56" s="2"/>
    </row>
    <row r="57" spans="1:9" ht="22.5" customHeight="1">
      <c r="A57" s="11"/>
      <c r="B57" s="14"/>
      <c r="C57" s="14"/>
      <c r="D57" s="14"/>
      <c r="E57" s="14"/>
      <c r="F57" s="14"/>
      <c r="H57" s="17"/>
      <c r="I57" s="2"/>
    </row>
    <row r="58" spans="1:9" ht="22.5" customHeight="1">
      <c r="A58" s="308" t="s">
        <v>31</v>
      </c>
      <c r="B58" s="831" t="s">
        <v>401</v>
      </c>
      <c r="C58" s="831"/>
      <c r="D58" s="831"/>
      <c r="E58" s="831"/>
      <c r="F58" s="831"/>
      <c r="H58" s="312">
        <f>IF(Einstellungen!$C$27,I41-I29-Eingabetabelle!I70,"--")</f>
        <v>0</v>
      </c>
      <c r="I58" s="10"/>
    </row>
    <row r="59" spans="2:9" ht="22.5" customHeight="1">
      <c r="B59" s="831"/>
      <c r="C59" s="831"/>
      <c r="D59" s="831"/>
      <c r="E59" s="831"/>
      <c r="F59" s="831"/>
      <c r="H59" s="17"/>
      <c r="I59" s="2"/>
    </row>
    <row r="60" spans="2:9" ht="48.75" customHeight="1">
      <c r="B60" s="831"/>
      <c r="C60" s="831"/>
      <c r="D60" s="831"/>
      <c r="E60" s="831"/>
      <c r="F60" s="831"/>
      <c r="H60" s="17"/>
      <c r="I60" s="2"/>
    </row>
    <row r="61" spans="2:9" ht="5.25" customHeight="1">
      <c r="B61" s="14"/>
      <c r="C61" s="14"/>
      <c r="D61" s="14"/>
      <c r="E61" s="14"/>
      <c r="F61" s="14"/>
      <c r="H61" s="17"/>
      <c r="I61" s="2"/>
    </row>
    <row r="62" spans="2:9" ht="22.5" customHeight="1">
      <c r="B62" s="847" t="str">
        <f>"2a     Kosten im Monat im Jahr "&amp;Einstellungen!C4</f>
        <v>2a     Kosten im Monat im Jahr 2019</v>
      </c>
      <c r="C62" s="847"/>
      <c r="D62" s="847"/>
      <c r="E62" s="847"/>
      <c r="F62" s="20"/>
      <c r="G62" s="21"/>
      <c r="H62" s="312">
        <f>IF(Einstellungen!$C$27,ROUND((H58*($D$10/12)),2),"--")</f>
        <v>0</v>
      </c>
      <c r="I62" s="2"/>
    </row>
    <row r="63" spans="2:9" ht="22.5" customHeight="1">
      <c r="B63" s="14"/>
      <c r="C63" s="14"/>
      <c r="D63" s="14"/>
      <c r="E63" s="14"/>
      <c r="F63" s="14"/>
      <c r="H63" s="17"/>
      <c r="I63" s="2"/>
    </row>
    <row r="64" spans="1:9" ht="22.5" customHeight="1">
      <c r="A64" s="308" t="s">
        <v>38</v>
      </c>
      <c r="B64" s="827" t="s">
        <v>54</v>
      </c>
      <c r="C64" s="827"/>
      <c r="D64" s="827"/>
      <c r="E64" s="827"/>
      <c r="F64" s="827"/>
      <c r="H64" s="312">
        <f>IF(Einstellungen!$C$27,I41-I30,"--")</f>
        <v>0</v>
      </c>
      <c r="I64" s="10"/>
    </row>
    <row r="65" spans="2:9" ht="22.5" customHeight="1">
      <c r="B65" s="827"/>
      <c r="C65" s="827"/>
      <c r="D65" s="827"/>
      <c r="E65" s="827"/>
      <c r="F65" s="827"/>
      <c r="H65" s="17"/>
      <c r="I65" s="2"/>
    </row>
    <row r="66" spans="2:15" ht="22.5" customHeight="1">
      <c r="B66" s="827"/>
      <c r="C66" s="827"/>
      <c r="D66" s="827"/>
      <c r="E66" s="827"/>
      <c r="F66" s="827"/>
      <c r="H66" s="17"/>
      <c r="I66" s="2"/>
      <c r="O66" s="68"/>
    </row>
    <row r="67" spans="2:9" ht="6" customHeight="1">
      <c r="B67" s="827"/>
      <c r="C67" s="827"/>
      <c r="D67" s="827"/>
      <c r="E67" s="827"/>
      <c r="F67" s="827"/>
      <c r="H67" s="17"/>
      <c r="I67" s="2"/>
    </row>
    <row r="68" spans="2:9" ht="6" customHeight="1">
      <c r="B68" s="13"/>
      <c r="C68" s="13"/>
      <c r="D68" s="13"/>
      <c r="E68" s="13"/>
      <c r="F68" s="13"/>
      <c r="H68" s="17"/>
      <c r="I68" s="2"/>
    </row>
    <row r="69" spans="2:9" ht="20.25" customHeight="1">
      <c r="B69" s="847" t="str">
        <f>"3a     Kosten im Monat im Jahr "&amp;Einstellungen!C4</f>
        <v>3a     Kosten im Monat im Jahr 2019</v>
      </c>
      <c r="C69" s="847"/>
      <c r="D69" s="847"/>
      <c r="E69" s="847"/>
      <c r="F69" s="847"/>
      <c r="G69" s="21"/>
      <c r="H69" s="312">
        <f>IF(Einstellungen!$C$27,ROUND((H64*($D$10/12)),2),"--")</f>
        <v>0</v>
      </c>
      <c r="I69" s="2"/>
    </row>
    <row r="70" spans="1:9" ht="21" customHeight="1">
      <c r="A70" s="11"/>
      <c r="B70" s="11"/>
      <c r="C70" s="11"/>
      <c r="D70" s="11"/>
      <c r="E70" s="11"/>
      <c r="F70" s="11"/>
      <c r="G70" s="11"/>
      <c r="H70" s="18"/>
      <c r="I70" s="19"/>
    </row>
    <row r="71" spans="1:9" ht="22.5" customHeight="1">
      <c r="A71" s="308" t="s">
        <v>44</v>
      </c>
      <c r="B71" s="827" t="s">
        <v>89</v>
      </c>
      <c r="C71" s="827"/>
      <c r="D71" s="827"/>
      <c r="E71" s="827"/>
      <c r="F71" s="827"/>
      <c r="H71" s="341">
        <f>IF(Einstellungen!$C$27,I41-(I30-Eingabetabelle!I55),"--")</f>
        <v>0</v>
      </c>
      <c r="I71" s="11"/>
    </row>
    <row r="72" spans="2:9" ht="22.5" customHeight="1">
      <c r="B72" s="827"/>
      <c r="C72" s="827"/>
      <c r="D72" s="827"/>
      <c r="E72" s="827"/>
      <c r="F72" s="827"/>
      <c r="H72" s="17"/>
      <c r="I72" s="11"/>
    </row>
    <row r="73" spans="2:9" ht="4.5" customHeight="1">
      <c r="B73" s="827"/>
      <c r="C73" s="827"/>
      <c r="D73" s="827"/>
      <c r="E73" s="827"/>
      <c r="F73" s="827"/>
      <c r="H73" s="17"/>
      <c r="I73" s="11"/>
    </row>
    <row r="74" spans="2:9" ht="8.25" customHeight="1">
      <c r="B74" s="827"/>
      <c r="C74" s="827"/>
      <c r="D74" s="827"/>
      <c r="E74" s="827"/>
      <c r="F74" s="827"/>
      <c r="H74" s="17"/>
      <c r="I74" s="11"/>
    </row>
    <row r="75" spans="2:9" ht="4.5" customHeight="1">
      <c r="B75" s="13"/>
      <c r="C75" s="13"/>
      <c r="D75" s="13"/>
      <c r="E75" s="13"/>
      <c r="F75" s="13"/>
      <c r="H75" s="17"/>
      <c r="I75" s="11"/>
    </row>
    <row r="76" spans="2:9" ht="17.25" customHeight="1">
      <c r="B76" s="847" t="str">
        <f>"4a     Kosten im Monat im Jahr "&amp;Einstellungen!C4</f>
        <v>4a     Kosten im Monat im Jahr 2019</v>
      </c>
      <c r="C76" s="847"/>
      <c r="D76" s="847"/>
      <c r="E76" s="847"/>
      <c r="F76" s="847"/>
      <c r="G76" s="21"/>
      <c r="H76" s="312">
        <f>IF(Einstellungen!$C$27,ROUND((H71*($D$10/12)),2),"--")</f>
        <v>0</v>
      </c>
      <c r="I76" s="11"/>
    </row>
    <row r="77" spans="1:9" ht="22.5" customHeight="1">
      <c r="A77" s="11"/>
      <c r="B77" s="22"/>
      <c r="C77" s="11"/>
      <c r="D77" s="11"/>
      <c r="E77" s="11"/>
      <c r="F77" s="11"/>
      <c r="G77" s="11"/>
      <c r="H77" s="11"/>
      <c r="I77" s="11"/>
    </row>
    <row r="78" spans="1:9" ht="44.25" customHeight="1">
      <c r="A78" s="69">
        <f>IF(Einstellungen!C24,"5.","")</f>
      </c>
      <c r="B78" s="827">
        <f>IF(Einstellungen!C24,"Tagessatz für Kinder, die ihren gewöhnlichen Aufenthalt  im LK PM haben und innerhalb des Amtes in einer anderen als die Wohnortgemeinde eine Kita besuchen.","")</f>
      </c>
      <c r="C78" s="827"/>
      <c r="D78" s="827"/>
      <c r="E78" s="827"/>
      <c r="F78" s="827"/>
      <c r="H78" s="342">
        <f>IF(Einstellungen!C24,IF(Einstellungen!$C$27,(I41-(I30-Eingabetabelle!I55)-(Eingabetabelle!I181*Einstellungen!C7)),"--"),"")</f>
      </c>
      <c r="I78" s="11"/>
    </row>
    <row r="79" spans="1:9" ht="2.25" customHeight="1">
      <c r="A79" s="11"/>
      <c r="B79" s="827"/>
      <c r="C79" s="827"/>
      <c r="D79" s="827"/>
      <c r="E79" s="827"/>
      <c r="F79" s="827"/>
      <c r="H79" s="17"/>
      <c r="I79" s="11"/>
    </row>
    <row r="80" spans="1:9" ht="3.75" customHeight="1">
      <c r="A80" s="11"/>
      <c r="B80" s="827"/>
      <c r="C80" s="827"/>
      <c r="D80" s="827"/>
      <c r="E80" s="827"/>
      <c r="F80" s="827"/>
      <c r="H80" s="17"/>
      <c r="I80" s="11"/>
    </row>
    <row r="81" spans="1:9" ht="3.75" customHeight="1">
      <c r="A81" s="11"/>
      <c r="B81" s="827"/>
      <c r="C81" s="827"/>
      <c r="D81" s="827"/>
      <c r="E81" s="827"/>
      <c r="F81" s="827"/>
      <c r="H81" s="17"/>
      <c r="I81" s="11"/>
    </row>
    <row r="82" spans="1:9" ht="4.5" customHeight="1">
      <c r="A82" s="11"/>
      <c r="B82" s="13"/>
      <c r="C82" s="13"/>
      <c r="D82" s="13"/>
      <c r="E82" s="13"/>
      <c r="F82" s="13"/>
      <c r="H82" s="17"/>
      <c r="I82" s="11"/>
    </row>
    <row r="83" spans="1:9" ht="15.75" customHeight="1">
      <c r="A83" s="11"/>
      <c r="B83" s="826">
        <f>IF(Einstellungen!C24,"5a     Kosten im Monat im Jahr "&amp;Einstellungen!C4,"")</f>
      </c>
      <c r="C83" s="826"/>
      <c r="D83" s="826"/>
      <c r="E83" s="826"/>
      <c r="F83" s="826"/>
      <c r="G83" s="826"/>
      <c r="H83" s="43">
        <f>IF(Einstellungen!C24,IF(Einstellungen!$C$27,ROUND((H78*($D$10/12)),2),"--"),"")</f>
      </c>
      <c r="I83" s="11"/>
    </row>
    <row r="84" spans="1:12" ht="22.5" customHeight="1">
      <c r="A84" s="11"/>
      <c r="B84" s="11"/>
      <c r="C84" s="11"/>
      <c r="D84" s="11"/>
      <c r="E84" s="11"/>
      <c r="F84" s="11"/>
      <c r="G84" s="11"/>
      <c r="H84" s="11"/>
      <c r="I84" s="11"/>
      <c r="L84" s="2"/>
    </row>
    <row r="85" spans="1:12" ht="22.5" customHeight="1">
      <c r="A85" s="12" t="s">
        <v>45</v>
      </c>
      <c r="B85" s="22" t="str">
        <f>Einstellungen!C6</f>
        <v>örtlicher Träger der Jugendhilfe</v>
      </c>
      <c r="C85" s="11"/>
      <c r="D85" s="11"/>
      <c r="E85" s="11"/>
      <c r="F85" s="11"/>
      <c r="G85" s="11"/>
      <c r="H85" s="11"/>
      <c r="I85" s="11"/>
      <c r="L85" s="36"/>
    </row>
    <row r="86" spans="1:12" ht="22.5" customHeight="1">
      <c r="A86" s="11"/>
      <c r="B86" s="11"/>
      <c r="C86" s="11"/>
      <c r="D86" s="11"/>
      <c r="E86" s="11"/>
      <c r="F86" s="11"/>
      <c r="G86" s="11"/>
      <c r="H86" s="11"/>
      <c r="I86" s="11"/>
      <c r="L86" s="36"/>
    </row>
    <row r="87" spans="1:12" ht="22.5" customHeight="1">
      <c r="A87" s="11"/>
      <c r="B87" s="11"/>
      <c r="C87" s="11"/>
      <c r="D87" s="11"/>
      <c r="E87" s="11"/>
      <c r="F87" s="11"/>
      <c r="G87" s="11"/>
      <c r="H87" s="11"/>
      <c r="I87" s="11"/>
      <c r="L87" s="36"/>
    </row>
    <row r="88" spans="1:9" ht="22.5" customHeight="1">
      <c r="A88" s="11"/>
      <c r="B88" s="11"/>
      <c r="C88" s="11"/>
      <c r="D88" s="11"/>
      <c r="E88" s="11"/>
      <c r="F88" s="11"/>
      <c r="G88" s="11"/>
      <c r="H88" s="11"/>
      <c r="I88" s="11"/>
    </row>
    <row r="89" spans="1:9" ht="22.5" customHeight="1">
      <c r="A89" s="11"/>
      <c r="B89" s="11"/>
      <c r="C89" s="11"/>
      <c r="D89" s="11"/>
      <c r="E89" s="11"/>
      <c r="F89" s="11"/>
      <c r="G89" s="11"/>
      <c r="H89" s="11"/>
      <c r="I89" s="11"/>
    </row>
    <row r="90" spans="1:9" ht="22.5" customHeight="1">
      <c r="A90" s="11"/>
      <c r="B90" s="11"/>
      <c r="C90" s="11"/>
      <c r="D90" s="11"/>
      <c r="E90" s="11"/>
      <c r="F90" s="11"/>
      <c r="G90" s="11"/>
      <c r="H90" s="11"/>
      <c r="I90" s="11"/>
    </row>
    <row r="91" spans="1:9" ht="22.5" customHeight="1">
      <c r="A91" s="11"/>
      <c r="B91" s="11"/>
      <c r="C91" s="11"/>
      <c r="D91" s="11"/>
      <c r="E91" s="11"/>
      <c r="F91" s="11"/>
      <c r="G91" s="11"/>
      <c r="H91" s="11"/>
      <c r="I91" s="11"/>
    </row>
    <row r="92" spans="1:9" ht="22.5" customHeight="1">
      <c r="A92" s="11"/>
      <c r="B92" s="11"/>
      <c r="C92" s="11"/>
      <c r="D92" s="11"/>
      <c r="E92" s="11"/>
      <c r="F92" s="11"/>
      <c r="G92" s="11"/>
      <c r="H92" s="11"/>
      <c r="I92" s="11"/>
    </row>
    <row r="93" spans="1:9" ht="22.5" customHeight="1">
      <c r="A93" s="11"/>
      <c r="B93" s="11"/>
      <c r="C93" s="11"/>
      <c r="D93" s="11"/>
      <c r="E93" s="11"/>
      <c r="F93" s="11"/>
      <c r="G93" s="11"/>
      <c r="H93" s="11"/>
      <c r="I93" s="11"/>
    </row>
    <row r="94" spans="1:9" ht="22.5" customHeight="1">
      <c r="A94" s="11"/>
      <c r="B94" s="11"/>
      <c r="C94" s="11"/>
      <c r="D94" s="11"/>
      <c r="E94" s="11"/>
      <c r="F94" s="11"/>
      <c r="G94" s="11"/>
      <c r="H94" s="11"/>
      <c r="I94" s="11"/>
    </row>
    <row r="95" spans="1:9" ht="22.5" customHeight="1">
      <c r="A95" s="11"/>
      <c r="B95" s="11"/>
      <c r="C95" s="11"/>
      <c r="D95" s="11"/>
      <c r="E95" s="11"/>
      <c r="F95" s="11"/>
      <c r="G95" s="11"/>
      <c r="H95" s="11"/>
      <c r="I95" s="11"/>
    </row>
    <row r="96" spans="1:10" ht="22.5" customHeight="1">
      <c r="A96" s="11"/>
      <c r="B96" s="11"/>
      <c r="C96" s="11"/>
      <c r="D96" s="11"/>
      <c r="E96" s="11"/>
      <c r="F96" s="11"/>
      <c r="G96" s="11"/>
      <c r="H96" s="11"/>
      <c r="I96" s="19"/>
      <c r="J96" s="2"/>
    </row>
    <row r="97" spans="1:9" ht="22.5" customHeight="1">
      <c r="A97" s="11"/>
      <c r="B97" s="11"/>
      <c r="C97" s="11"/>
      <c r="D97" s="11"/>
      <c r="E97" s="11"/>
      <c r="F97" s="11"/>
      <c r="G97" s="11"/>
      <c r="H97" s="11"/>
      <c r="I97" s="11"/>
    </row>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44.25" customHeight="1"/>
    <row r="112" ht="3.75" customHeight="1"/>
    <row r="113" ht="24.75" customHeight="1"/>
    <row r="114" ht="18" customHeight="1"/>
    <row r="115" ht="18" customHeight="1"/>
    <row r="116" ht="18" customHeight="1"/>
    <row r="117" ht="18" customHeight="1"/>
    <row r="118" ht="18" customHeight="1"/>
    <row r="119" ht="18" customHeight="1"/>
    <row r="120" ht="18" customHeight="1"/>
    <row r="121" ht="40.5" customHeight="1"/>
    <row r="122" ht="20.25" customHeight="1"/>
    <row r="123" ht="18" customHeight="1"/>
    <row r="124" ht="18" customHeight="1"/>
    <row r="125" ht="18" customHeight="1"/>
    <row r="126" ht="18" customHeight="1"/>
    <row r="127" ht="18" customHeight="1"/>
    <row r="128" ht="26.25" customHeight="1"/>
    <row r="129" ht="18" customHeight="1"/>
    <row r="130" ht="18" customHeight="1"/>
    <row r="131" spans="1:13" s="11" customFormat="1" ht="18" customHeight="1">
      <c r="A131" s="1"/>
      <c r="B131" s="1"/>
      <c r="C131" s="1"/>
      <c r="D131" s="1"/>
      <c r="E131" s="1"/>
      <c r="F131" s="1"/>
      <c r="G131" s="1"/>
      <c r="H131" s="1"/>
      <c r="I131" s="1"/>
      <c r="M131" s="22"/>
    </row>
    <row r="132" spans="1:9" s="11" customFormat="1" ht="18" customHeight="1">
      <c r="A132" s="1"/>
      <c r="B132" s="1"/>
      <c r="C132" s="1"/>
      <c r="D132" s="1"/>
      <c r="E132" s="1"/>
      <c r="F132" s="1"/>
      <c r="G132" s="1"/>
      <c r="H132" s="1"/>
      <c r="I132" s="1"/>
    </row>
    <row r="133" spans="1:9" s="11" customFormat="1" ht="18" customHeight="1">
      <c r="A133" s="1"/>
      <c r="B133" s="1"/>
      <c r="C133" s="1"/>
      <c r="D133" s="1"/>
      <c r="E133" s="1"/>
      <c r="F133" s="1"/>
      <c r="G133" s="1"/>
      <c r="H133" s="1"/>
      <c r="I133" s="1"/>
    </row>
    <row r="134" spans="1:9" s="11" customFormat="1" ht="18" customHeight="1">
      <c r="A134" s="1"/>
      <c r="B134" s="1"/>
      <c r="C134" s="1"/>
      <c r="D134" s="1"/>
      <c r="E134" s="1"/>
      <c r="F134" s="1"/>
      <c r="G134" s="1"/>
      <c r="H134" s="1"/>
      <c r="I134" s="1"/>
    </row>
    <row r="135" spans="1:9" s="11" customFormat="1" ht="18" customHeight="1">
      <c r="A135" s="1"/>
      <c r="B135" s="1"/>
      <c r="C135" s="1"/>
      <c r="D135" s="1"/>
      <c r="E135" s="1"/>
      <c r="F135" s="1"/>
      <c r="G135" s="1"/>
      <c r="H135" s="1"/>
      <c r="I135" s="1"/>
    </row>
    <row r="136" spans="1:9" s="11" customFormat="1" ht="18" customHeight="1">
      <c r="A136" s="1"/>
      <c r="B136" s="1"/>
      <c r="C136" s="1"/>
      <c r="D136" s="1"/>
      <c r="E136" s="1"/>
      <c r="F136" s="1"/>
      <c r="G136" s="1"/>
      <c r="H136" s="1"/>
      <c r="I136" s="1"/>
    </row>
    <row r="137" spans="1:9" s="11" customFormat="1" ht="18" customHeight="1">
      <c r="A137" s="1"/>
      <c r="B137" s="1"/>
      <c r="C137" s="1"/>
      <c r="D137" s="1"/>
      <c r="E137" s="1"/>
      <c r="F137" s="1"/>
      <c r="G137" s="1"/>
      <c r="H137" s="1"/>
      <c r="I137" s="1"/>
    </row>
    <row r="138" spans="1:9" s="11" customFormat="1" ht="18" customHeight="1">
      <c r="A138" s="1"/>
      <c r="B138" s="1"/>
      <c r="C138" s="1"/>
      <c r="D138" s="1"/>
      <c r="E138" s="1"/>
      <c r="F138" s="1"/>
      <c r="G138" s="1"/>
      <c r="H138" s="1"/>
      <c r="I138" s="1"/>
    </row>
    <row r="139" spans="1:9" s="11" customFormat="1" ht="18" customHeight="1">
      <c r="A139" s="1"/>
      <c r="B139" s="1"/>
      <c r="C139" s="1"/>
      <c r="D139" s="1"/>
      <c r="E139" s="1"/>
      <c r="F139" s="1"/>
      <c r="G139" s="1"/>
      <c r="H139" s="1"/>
      <c r="I139" s="1"/>
    </row>
    <row r="140" spans="1:9" s="11" customFormat="1" ht="3" customHeight="1">
      <c r="A140" s="1"/>
      <c r="B140" s="1"/>
      <c r="C140" s="1"/>
      <c r="D140" s="1"/>
      <c r="E140" s="1"/>
      <c r="F140" s="1"/>
      <c r="G140" s="1"/>
      <c r="H140" s="1"/>
      <c r="I140" s="1"/>
    </row>
    <row r="141" spans="1:9" s="11" customFormat="1" ht="17.25" customHeight="1">
      <c r="A141" s="1"/>
      <c r="B141" s="1"/>
      <c r="C141" s="1"/>
      <c r="D141" s="1"/>
      <c r="E141" s="1"/>
      <c r="F141" s="1"/>
      <c r="G141" s="1"/>
      <c r="H141" s="1"/>
      <c r="I141" s="1"/>
    </row>
    <row r="142" spans="1:9" s="11" customFormat="1" ht="18" customHeight="1">
      <c r="A142" s="1"/>
      <c r="B142" s="1"/>
      <c r="C142" s="1"/>
      <c r="D142" s="1"/>
      <c r="E142" s="1"/>
      <c r="F142" s="1"/>
      <c r="G142" s="1"/>
      <c r="H142" s="1"/>
      <c r="I142" s="1"/>
    </row>
    <row r="143" spans="1:9" s="11" customFormat="1" ht="7.5" customHeight="1">
      <c r="A143" s="1"/>
      <c r="B143" s="1"/>
      <c r="C143" s="1"/>
      <c r="D143" s="1"/>
      <c r="E143" s="1"/>
      <c r="F143" s="1"/>
      <c r="G143" s="1"/>
      <c r="H143" s="1"/>
      <c r="I143" s="1"/>
    </row>
    <row r="144" spans="1:9" s="11" customFormat="1" ht="15.75" customHeight="1">
      <c r="A144" s="1"/>
      <c r="B144" s="1"/>
      <c r="C144" s="1"/>
      <c r="D144" s="1"/>
      <c r="E144" s="1"/>
      <c r="F144" s="1"/>
      <c r="G144" s="1"/>
      <c r="H144" s="1"/>
      <c r="I144" s="1"/>
    </row>
    <row r="145" spans="1:9" s="11" customFormat="1" ht="3" customHeight="1">
      <c r="A145" s="1"/>
      <c r="B145" s="1"/>
      <c r="C145" s="1"/>
      <c r="D145" s="1"/>
      <c r="E145" s="1"/>
      <c r="F145" s="1"/>
      <c r="G145" s="1"/>
      <c r="H145" s="1"/>
      <c r="I145" s="1"/>
    </row>
    <row r="146" spans="1:9" s="11" customFormat="1" ht="15">
      <c r="A146" s="1"/>
      <c r="B146" s="1"/>
      <c r="C146" s="1"/>
      <c r="D146" s="1"/>
      <c r="E146" s="1"/>
      <c r="F146" s="1"/>
      <c r="G146" s="1"/>
      <c r="H146" s="1"/>
      <c r="I146" s="1"/>
    </row>
    <row r="147" spans="1:9" s="11" customFormat="1" ht="15">
      <c r="A147" s="1"/>
      <c r="B147" s="1"/>
      <c r="C147" s="1"/>
      <c r="D147" s="1"/>
      <c r="E147" s="1"/>
      <c r="F147" s="1"/>
      <c r="G147" s="1"/>
      <c r="H147" s="1"/>
      <c r="I147" s="1"/>
    </row>
    <row r="148" spans="1:9" s="11" customFormat="1" ht="15">
      <c r="A148" s="1"/>
      <c r="B148" s="1"/>
      <c r="C148" s="1"/>
      <c r="D148" s="1"/>
      <c r="E148" s="1"/>
      <c r="F148" s="1"/>
      <c r="G148" s="1"/>
      <c r="H148" s="1"/>
      <c r="I148" s="1"/>
    </row>
    <row r="149" spans="1:9" s="11" customFormat="1" ht="15">
      <c r="A149" s="1"/>
      <c r="B149" s="1"/>
      <c r="C149" s="1"/>
      <c r="D149" s="1"/>
      <c r="E149" s="1"/>
      <c r="F149" s="1"/>
      <c r="G149" s="1"/>
      <c r="H149" s="1"/>
      <c r="I149" s="1"/>
    </row>
    <row r="150" spans="1:9" s="11" customFormat="1" ht="15">
      <c r="A150" s="1"/>
      <c r="B150" s="1"/>
      <c r="C150" s="1"/>
      <c r="D150" s="1"/>
      <c r="E150" s="1"/>
      <c r="F150" s="1"/>
      <c r="G150" s="1"/>
      <c r="H150" s="1"/>
      <c r="I150" s="1"/>
    </row>
    <row r="151" spans="1:9" s="11" customFormat="1" ht="15">
      <c r="A151" s="1"/>
      <c r="B151" s="1"/>
      <c r="C151" s="1"/>
      <c r="D151" s="1"/>
      <c r="E151" s="1"/>
      <c r="F151" s="1"/>
      <c r="G151" s="1"/>
      <c r="H151" s="1"/>
      <c r="I151" s="1"/>
    </row>
    <row r="152" spans="1:9" s="11" customFormat="1" ht="15">
      <c r="A152" s="1"/>
      <c r="B152" s="1"/>
      <c r="C152" s="1"/>
      <c r="D152" s="1"/>
      <c r="E152" s="1"/>
      <c r="F152" s="1"/>
      <c r="G152" s="1"/>
      <c r="H152" s="1"/>
      <c r="I152" s="1"/>
    </row>
    <row r="153" spans="1:9" s="11" customFormat="1" ht="15">
      <c r="A153" s="1"/>
      <c r="B153" s="1"/>
      <c r="C153" s="1"/>
      <c r="D153" s="1"/>
      <c r="E153" s="1"/>
      <c r="F153" s="1"/>
      <c r="G153" s="1"/>
      <c r="H153" s="1"/>
      <c r="I153" s="1"/>
    </row>
    <row r="154" spans="1:9" s="11" customFormat="1" ht="15">
      <c r="A154" s="1"/>
      <c r="B154" s="1"/>
      <c r="C154" s="1"/>
      <c r="D154" s="1"/>
      <c r="E154" s="1"/>
      <c r="F154" s="1"/>
      <c r="G154" s="1"/>
      <c r="H154" s="1"/>
      <c r="I154" s="1"/>
    </row>
    <row r="155" spans="1:9" s="11" customFormat="1" ht="15">
      <c r="A155" s="1"/>
      <c r="B155" s="1"/>
      <c r="C155" s="1"/>
      <c r="D155" s="1"/>
      <c r="E155" s="1"/>
      <c r="F155" s="1"/>
      <c r="G155" s="1"/>
      <c r="H155" s="1"/>
      <c r="I155" s="1"/>
    </row>
    <row r="156" spans="1:9" s="11" customFormat="1" ht="15">
      <c r="A156" s="1"/>
      <c r="B156" s="1"/>
      <c r="C156" s="1"/>
      <c r="D156" s="1"/>
      <c r="E156" s="1"/>
      <c r="F156" s="1"/>
      <c r="G156" s="1"/>
      <c r="H156" s="1"/>
      <c r="I156" s="1"/>
    </row>
    <row r="157" spans="1:9" s="11" customFormat="1" ht="15">
      <c r="A157" s="1"/>
      <c r="B157" s="1"/>
      <c r="C157" s="1"/>
      <c r="D157" s="1"/>
      <c r="E157" s="1"/>
      <c r="F157" s="1"/>
      <c r="G157" s="1"/>
      <c r="H157" s="1"/>
      <c r="I157" s="1"/>
    </row>
    <row r="158" spans="1:9" s="11" customFormat="1" ht="15">
      <c r="A158" s="1"/>
      <c r="B158" s="1"/>
      <c r="C158" s="1"/>
      <c r="D158" s="1"/>
      <c r="E158" s="1"/>
      <c r="F158" s="1"/>
      <c r="G158" s="1"/>
      <c r="H158" s="1"/>
      <c r="I158" s="1"/>
    </row>
    <row r="159" spans="1:9" s="11" customFormat="1" ht="15">
      <c r="A159" s="1"/>
      <c r="B159" s="1"/>
      <c r="C159" s="1"/>
      <c r="D159" s="1"/>
      <c r="E159" s="1"/>
      <c r="F159" s="1"/>
      <c r="G159" s="1"/>
      <c r="H159" s="1"/>
      <c r="I159" s="1"/>
    </row>
    <row r="160" spans="1:9" s="11" customFormat="1" ht="15">
      <c r="A160" s="1"/>
      <c r="B160" s="1"/>
      <c r="C160" s="1"/>
      <c r="D160" s="1"/>
      <c r="E160" s="1"/>
      <c r="F160" s="1"/>
      <c r="G160" s="1"/>
      <c r="H160" s="1"/>
      <c r="I160" s="1"/>
    </row>
    <row r="161" spans="1:9" s="11" customFormat="1" ht="15">
      <c r="A161" s="1"/>
      <c r="B161" s="1"/>
      <c r="C161" s="1"/>
      <c r="D161" s="1"/>
      <c r="E161" s="1"/>
      <c r="F161" s="1"/>
      <c r="G161" s="1"/>
      <c r="H161" s="1"/>
      <c r="I161" s="1"/>
    </row>
    <row r="162" spans="1:9" s="11" customFormat="1" ht="15">
      <c r="A162" s="1"/>
      <c r="B162" s="1"/>
      <c r="C162" s="1"/>
      <c r="D162" s="1"/>
      <c r="E162" s="1"/>
      <c r="F162" s="1"/>
      <c r="G162" s="1"/>
      <c r="H162" s="1"/>
      <c r="I162" s="1"/>
    </row>
    <row r="163" spans="1:9" s="11" customFormat="1" ht="15">
      <c r="A163" s="1"/>
      <c r="B163" s="1"/>
      <c r="C163" s="1"/>
      <c r="D163" s="1"/>
      <c r="E163" s="1"/>
      <c r="F163" s="1"/>
      <c r="G163" s="1"/>
      <c r="H163" s="1"/>
      <c r="I163" s="1"/>
    </row>
    <row r="164" spans="1:9" s="11" customFormat="1" ht="15">
      <c r="A164" s="1"/>
      <c r="B164" s="1"/>
      <c r="C164" s="1"/>
      <c r="D164" s="1"/>
      <c r="E164" s="1"/>
      <c r="F164" s="1"/>
      <c r="G164" s="1"/>
      <c r="H164" s="1"/>
      <c r="I164" s="1"/>
    </row>
    <row r="165" spans="1:9" s="11" customFormat="1" ht="15">
      <c r="A165" s="1"/>
      <c r="B165" s="1"/>
      <c r="C165" s="1"/>
      <c r="D165" s="1"/>
      <c r="E165" s="1"/>
      <c r="F165" s="1"/>
      <c r="G165" s="1"/>
      <c r="H165" s="1"/>
      <c r="I165" s="1"/>
    </row>
    <row r="166" spans="1:9" s="11" customFormat="1" ht="15">
      <c r="A166" s="1"/>
      <c r="B166" s="1"/>
      <c r="C166" s="1"/>
      <c r="D166" s="1"/>
      <c r="E166" s="1"/>
      <c r="F166" s="1"/>
      <c r="G166" s="1"/>
      <c r="H166" s="1"/>
      <c r="I166" s="1"/>
    </row>
    <row r="167" spans="1:9" s="11" customFormat="1" ht="15">
      <c r="A167" s="1"/>
      <c r="B167" s="1"/>
      <c r="C167" s="1"/>
      <c r="D167" s="1"/>
      <c r="E167" s="1"/>
      <c r="F167" s="1"/>
      <c r="G167" s="1"/>
      <c r="H167" s="1"/>
      <c r="I167" s="1"/>
    </row>
    <row r="168" spans="1:9" s="11" customFormat="1" ht="15">
      <c r="A168" s="1"/>
      <c r="B168" s="1"/>
      <c r="C168" s="1"/>
      <c r="D168" s="1"/>
      <c r="E168" s="1"/>
      <c r="F168" s="1"/>
      <c r="G168" s="1"/>
      <c r="H168" s="1"/>
      <c r="I168" s="1"/>
    </row>
    <row r="169" spans="1:9" s="11" customFormat="1" ht="15">
      <c r="A169" s="1"/>
      <c r="B169" s="1"/>
      <c r="C169" s="1"/>
      <c r="D169" s="1"/>
      <c r="E169" s="1"/>
      <c r="F169" s="1"/>
      <c r="G169" s="1"/>
      <c r="H169" s="1"/>
      <c r="I169" s="1"/>
    </row>
    <row r="170" spans="1:9" s="11" customFormat="1" ht="15">
      <c r="A170" s="1"/>
      <c r="B170" s="1"/>
      <c r="C170" s="1"/>
      <c r="D170" s="1"/>
      <c r="E170" s="1"/>
      <c r="F170" s="1"/>
      <c r="G170" s="1"/>
      <c r="H170" s="1"/>
      <c r="I170" s="1"/>
    </row>
    <row r="171" spans="1:9" s="11" customFormat="1" ht="15">
      <c r="A171" s="1"/>
      <c r="B171" s="1"/>
      <c r="C171" s="1"/>
      <c r="D171" s="1"/>
      <c r="E171" s="1"/>
      <c r="F171" s="1"/>
      <c r="G171" s="1"/>
      <c r="H171" s="1"/>
      <c r="I171" s="1"/>
    </row>
    <row r="172" spans="1:9" s="11" customFormat="1" ht="15">
      <c r="A172" s="1"/>
      <c r="B172" s="1"/>
      <c r="C172" s="1"/>
      <c r="D172" s="1"/>
      <c r="E172" s="1"/>
      <c r="F172" s="1"/>
      <c r="G172" s="1"/>
      <c r="H172" s="1"/>
      <c r="I172" s="1"/>
    </row>
    <row r="173" spans="1:9" s="11" customFormat="1" ht="15">
      <c r="A173" s="1"/>
      <c r="B173" s="1"/>
      <c r="C173" s="1"/>
      <c r="D173" s="1"/>
      <c r="E173" s="1"/>
      <c r="F173" s="1"/>
      <c r="G173" s="1"/>
      <c r="H173" s="1"/>
      <c r="I173" s="1"/>
    </row>
  </sheetData>
  <sheetProtection password="CA75" sheet="1" objects="1" scenarios="1"/>
  <mergeCells count="57">
    <mergeCell ref="B49:F49"/>
    <mergeCell ref="B53:F55"/>
    <mergeCell ref="B56:F56"/>
    <mergeCell ref="B76:F76"/>
    <mergeCell ref="B42:F42"/>
    <mergeCell ref="B64:F67"/>
    <mergeCell ref="B43:F43"/>
    <mergeCell ref="B83:G83"/>
    <mergeCell ref="B58:F60"/>
    <mergeCell ref="B62:E62"/>
    <mergeCell ref="B69:F69"/>
    <mergeCell ref="B71:F74"/>
    <mergeCell ref="B78:F81"/>
    <mergeCell ref="B44:F44"/>
    <mergeCell ref="B45:F45"/>
    <mergeCell ref="B46:F46"/>
    <mergeCell ref="B47:F47"/>
    <mergeCell ref="B48:F48"/>
    <mergeCell ref="A39:I39"/>
    <mergeCell ref="B40:F40"/>
    <mergeCell ref="B41:F41"/>
    <mergeCell ref="B36:F36"/>
    <mergeCell ref="I26:I28"/>
    <mergeCell ref="E17:H17"/>
    <mergeCell ref="E19:H19"/>
    <mergeCell ref="A9:C9"/>
    <mergeCell ref="B30:F30"/>
    <mergeCell ref="E16:H16"/>
    <mergeCell ref="E18:H18"/>
    <mergeCell ref="E12:H12"/>
    <mergeCell ref="A13:D13"/>
    <mergeCell ref="B32:I32"/>
    <mergeCell ref="B37:F37"/>
    <mergeCell ref="E9:H9"/>
    <mergeCell ref="E10:H10"/>
    <mergeCell ref="B25:F25"/>
    <mergeCell ref="E20:H20"/>
    <mergeCell ref="A23:F23"/>
    <mergeCell ref="B24:I24"/>
    <mergeCell ref="B26:F26"/>
    <mergeCell ref="B28:F28"/>
    <mergeCell ref="A1:I1"/>
    <mergeCell ref="A2:I2"/>
    <mergeCell ref="A3:I3"/>
    <mergeCell ref="E4:I4"/>
    <mergeCell ref="E5:I5"/>
    <mergeCell ref="B31:I31"/>
    <mergeCell ref="F13:I13"/>
    <mergeCell ref="E7:I7"/>
    <mergeCell ref="E6:I6"/>
    <mergeCell ref="B27:F27"/>
    <mergeCell ref="E11:H11"/>
    <mergeCell ref="A14:D14"/>
    <mergeCell ref="F14:I14"/>
    <mergeCell ref="A15:I15"/>
    <mergeCell ref="A8:C8"/>
    <mergeCell ref="E8:H8"/>
  </mergeCells>
  <conditionalFormatting sqref="H78 B83:H83">
    <cfRule type="notContainsBlanks" priority="2" dxfId="17">
      <formula>LEN(TRIM(B78))&gt;0</formula>
    </cfRule>
  </conditionalFormatting>
  <printOptions horizontalCentered="1"/>
  <pageMargins left="0.984251968503937" right="0.2755905511811024" top="0.2755905511811024" bottom="0.15748031496062992" header="0.3937007874015748" footer="0.1968503937007874"/>
  <pageSetup fitToHeight="1" fitToWidth="1" horizontalDpi="600" verticalDpi="600" orientation="portrait" paperSize="9" scale="44" r:id="rId1"/>
  <headerFooter alignWithMargins="0">
    <oddFooter>&amp;Lgedruckt am: &amp;D&amp;RSeite &amp;P von &amp;N</oddFooter>
  </headerFooter>
  <rowBreaks count="1" manualBreakCount="1">
    <brk id="37" max="8" man="1"/>
  </rowBreaks>
  <ignoredErrors>
    <ignoredError sqref="H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 Weidig</dc:creator>
  <cp:keywords/>
  <dc:description/>
  <cp:lastModifiedBy>Mitarbeiter PM</cp:lastModifiedBy>
  <cp:lastPrinted>2018-02-12T05:34:48Z</cp:lastPrinted>
  <dcterms:created xsi:type="dcterms:W3CDTF">2000-11-01T13:12:30Z</dcterms:created>
  <dcterms:modified xsi:type="dcterms:W3CDTF">2019-03-11T05:43:49Z</dcterms:modified>
  <cp:category/>
  <cp:version/>
  <cp:contentType/>
  <cp:contentStatus/>
</cp:coreProperties>
</file>