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FB5\57\10\00\10_Rundschreiben\Kita\RS2023\RS 2023 08 - in Arbeit neue Entgelte\"/>
    </mc:Choice>
  </mc:AlternateContent>
  <bookViews>
    <workbookView xWindow="0" yWindow="0" windowWidth="21885" windowHeight="10935" tabRatio="838" firstSheet="2" activeTab="2"/>
  </bookViews>
  <sheets>
    <sheet name="Einstellungen" sheetId="20" state="hidden" r:id="rId1"/>
    <sheet name="Kontierung" sheetId="26" state="hidden" r:id="rId2"/>
    <sheet name="Eingabetabelle" sheetId="1" r:id="rId3"/>
    <sheet name="KK bis 6 Std." sheetId="8" r:id="rId4"/>
    <sheet name="KK über 6 Std." sheetId="21" r:id="rId5"/>
    <sheet name="KG bis 6 Std." sheetId="22" r:id="rId6"/>
    <sheet name="KG über 6 Std." sheetId="23" r:id="rId7"/>
    <sheet name="Hort bis 4 Std." sheetId="24" r:id="rId8"/>
    <sheet name="Hort über 4 Std." sheetId="25" r:id="rId9"/>
    <sheet name="Zusammenfassung2" sheetId="18" state="hidden" r:id="rId10"/>
    <sheet name="Jahr - höchstmgl EB" sheetId="27" state="hidden" r:id="rId11"/>
    <sheet name="Zusammenfassung Kostensätze" sheetId="30" r:id="rId12"/>
    <sheet name="Tag höchstmgl. EB" sheetId="29" r:id="rId13"/>
    <sheet name="Kita-Mehrbelastungsausgleichver" sheetId="28" r:id="rId14"/>
    <sheet name="Erläuterungen" sheetId="19" r:id="rId15"/>
  </sheets>
  <externalReferences>
    <externalReference r:id="rId16"/>
  </externalReferences>
  <definedNames>
    <definedName name="_Toc276708845" localSheetId="2">Eingabetabelle!#REF!</definedName>
    <definedName name="_xlnm.Print_Area" localSheetId="2">Eingabetabelle!$A$1:$I$253</definedName>
    <definedName name="_xlnm.Print_Area" localSheetId="14">Erläuterungen!$A$1:$J$8</definedName>
    <definedName name="_xlnm.Print_Area" localSheetId="7">'Hort bis 4 Std.'!$A$1:$I$71</definedName>
    <definedName name="_xlnm.Print_Area" localSheetId="8">'Hort über 4 Std.'!$A$1:$I$74</definedName>
    <definedName name="_xlnm.Print_Area" localSheetId="10">'Jahr - höchstmgl EB'!$A$1:$J$31</definedName>
    <definedName name="_xlnm.Print_Area" localSheetId="5">'KG bis 6 Std.'!$A$1:$I$71</definedName>
    <definedName name="_xlnm.Print_Area" localSheetId="6">'KG über 6 Std.'!$A$1:$I$71</definedName>
    <definedName name="_xlnm.Print_Area" localSheetId="13">'Kita-Mehrbelastungsausgleichver'!$A$1:$L$48</definedName>
    <definedName name="_xlnm.Print_Area" localSheetId="4">'KK über 6 Std.'!$A$1:$I$70</definedName>
    <definedName name="_xlnm.Print_Area" localSheetId="12">'Tag höchstmgl. EB'!$A$1:$J$28</definedName>
    <definedName name="_xlnm.Print_Area" localSheetId="11">'Zusammenfassung Kostensätze'!$A$1:$L$48</definedName>
    <definedName name="_xlnm.Print_Area" localSheetId="9">Zusammenfassung2!$A$1:$L$57</definedName>
    <definedName name="_xlnm.Print_Titles" localSheetId="7">'Hort bis 4 Std.'!$1:$3</definedName>
    <definedName name="_xlnm.Print_Titles" localSheetId="8">'Hort über 4 Std.'!$1:$3</definedName>
    <definedName name="_xlnm.Print_Titles" localSheetId="5">'KG bis 6 Std.'!$1:$3</definedName>
    <definedName name="_xlnm.Print_Titles" localSheetId="6">'KG über 6 Std.'!$1:$3</definedName>
    <definedName name="_xlnm.Print_Titles" localSheetId="3">'KK bis 6 Std.'!$1:$3</definedName>
    <definedName name="_xlnm.Print_Titles" localSheetId="4">'KK über 6 Std.'!$1:$3</definedName>
  </definedNames>
  <calcPr calcId="162913"/>
</workbook>
</file>

<file path=xl/calcChain.xml><?xml version="1.0" encoding="utf-8"?>
<calcChain xmlns="http://schemas.openxmlformats.org/spreadsheetml/2006/main">
  <c r="B68" i="8" l="1"/>
  <c r="B64" i="8"/>
  <c r="B60" i="8"/>
  <c r="B56" i="8"/>
  <c r="B68" i="21"/>
  <c r="B64" i="21"/>
  <c r="B60" i="21"/>
  <c r="B56" i="21"/>
  <c r="B69" i="22"/>
  <c r="B65" i="22"/>
  <c r="B61" i="22"/>
  <c r="B57" i="22"/>
  <c r="B69" i="23"/>
  <c r="B65" i="23"/>
  <c r="B61" i="23"/>
  <c r="B57" i="23"/>
  <c r="B69" i="24"/>
  <c r="B65" i="24"/>
  <c r="B61" i="24"/>
  <c r="B57" i="24"/>
  <c r="B72" i="25"/>
  <c r="B65" i="25"/>
  <c r="B61" i="25"/>
  <c r="B57" i="25"/>
  <c r="J28" i="29"/>
  <c r="L47" i="30"/>
  <c r="C47" i="30"/>
  <c r="J46" i="30"/>
  <c r="I46" i="30"/>
  <c r="B46" i="30"/>
  <c r="B42" i="30"/>
  <c r="L38" i="30"/>
  <c r="K38" i="30"/>
  <c r="J38" i="30"/>
  <c r="I38" i="30"/>
  <c r="H38" i="30"/>
  <c r="G38" i="30"/>
  <c r="B38" i="30"/>
  <c r="B33" i="30"/>
  <c r="B32" i="30"/>
  <c r="B31" i="30"/>
  <c r="B28" i="30"/>
  <c r="A28" i="30"/>
  <c r="B26" i="30"/>
  <c r="B25" i="30"/>
  <c r="B24" i="30"/>
  <c r="O22" i="30"/>
  <c r="B19" i="30"/>
  <c r="B18" i="30"/>
  <c r="B17" i="30"/>
  <c r="B12" i="30"/>
  <c r="B11" i="30"/>
  <c r="B10" i="30"/>
  <c r="C3" i="30"/>
  <c r="B1" i="30"/>
  <c r="B66" i="8" l="1"/>
  <c r="D12" i="1" l="1"/>
  <c r="E25" i="27" l="1"/>
  <c r="B18" i="29"/>
  <c r="B7" i="29"/>
  <c r="C3" i="29"/>
  <c r="B1" i="29"/>
  <c r="B28" i="27"/>
  <c r="B7" i="27"/>
  <c r="B20" i="27"/>
  <c r="J25" i="27"/>
  <c r="I25" i="27"/>
  <c r="H25" i="27"/>
  <c r="G25" i="27"/>
  <c r="F25" i="27"/>
  <c r="F12" i="27"/>
  <c r="G12" i="27"/>
  <c r="H12" i="27"/>
  <c r="I12" i="27"/>
  <c r="J12" i="27"/>
  <c r="E12" i="27"/>
  <c r="B47" i="28"/>
  <c r="B42" i="28"/>
  <c r="L48" i="28"/>
  <c r="B43" i="28"/>
  <c r="B40" i="28"/>
  <c r="B39" i="28"/>
  <c r="B38" i="28"/>
  <c r="B35" i="28"/>
  <c r="A35" i="28"/>
  <c r="B33" i="28"/>
  <c r="L32" i="28"/>
  <c r="L33" i="28" s="1"/>
  <c r="K32" i="28"/>
  <c r="K33" i="28" s="1"/>
  <c r="J32" i="28"/>
  <c r="J33" i="28" s="1"/>
  <c r="I32" i="28"/>
  <c r="I33" i="28" s="1"/>
  <c r="H32" i="28"/>
  <c r="H33" i="28" s="1"/>
  <c r="G32" i="28"/>
  <c r="G33" i="28" s="1"/>
  <c r="B32" i="28"/>
  <c r="L31" i="28"/>
  <c r="K31" i="28"/>
  <c r="J31" i="28"/>
  <c r="I31" i="28"/>
  <c r="H31" i="28"/>
  <c r="G31" i="28"/>
  <c r="B31" i="28"/>
  <c r="B28" i="28"/>
  <c r="A28" i="28"/>
  <c r="B26" i="28"/>
  <c r="B25" i="28"/>
  <c r="B24" i="28"/>
  <c r="O22" i="28"/>
  <c r="B19" i="28"/>
  <c r="B18" i="28"/>
  <c r="B17" i="28"/>
  <c r="B12" i="28"/>
  <c r="B11" i="28"/>
  <c r="B10" i="28"/>
  <c r="C3" i="28"/>
  <c r="B1" i="28"/>
  <c r="A67" i="25"/>
  <c r="A67" i="24"/>
  <c r="A67" i="23"/>
  <c r="A67" i="22"/>
  <c r="A66" i="21"/>
  <c r="A66" i="8"/>
  <c r="G216" i="1"/>
  <c r="G88" i="1" l="1"/>
  <c r="G156" i="1" l="1"/>
  <c r="K8" i="8" l="1"/>
  <c r="C25" i="20"/>
  <c r="I51" i="25"/>
  <c r="I51" i="24"/>
  <c r="I51" i="23"/>
  <c r="I51" i="22"/>
  <c r="I51" i="21"/>
  <c r="I51" i="8"/>
  <c r="L51" i="8" s="1"/>
  <c r="B26" i="22"/>
  <c r="B26" i="21"/>
  <c r="H8" i="21"/>
  <c r="H8" i="8"/>
  <c r="I237" i="1"/>
  <c r="I252" i="1" s="1"/>
  <c r="I50" i="8" s="1"/>
  <c r="L50" i="8" s="1"/>
  <c r="I235" i="1"/>
  <c r="I251" i="1" s="1"/>
  <c r="I232" i="1"/>
  <c r="I231" i="1"/>
  <c r="I230" i="1"/>
  <c r="I229" i="1"/>
  <c r="I228" i="1"/>
  <c r="I221" i="1"/>
  <c r="I220" i="1"/>
  <c r="I219" i="1"/>
  <c r="I216" i="1"/>
  <c r="I249" i="1" s="1"/>
  <c r="I48" i="24" s="1"/>
  <c r="I75" i="1"/>
  <c r="I37" i="1"/>
  <c r="I38" i="1"/>
  <c r="I39" i="1"/>
  <c r="I40" i="1"/>
  <c r="I41" i="1"/>
  <c r="I42" i="1"/>
  <c r="I43" i="1"/>
  <c r="I44" i="1"/>
  <c r="I45" i="1"/>
  <c r="I46" i="1"/>
  <c r="I47" i="1"/>
  <c r="I48" i="1"/>
  <c r="I49" i="1"/>
  <c r="I50" i="1"/>
  <c r="I51" i="1"/>
  <c r="I52" i="1"/>
  <c r="I53" i="1"/>
  <c r="I54" i="1"/>
  <c r="I55" i="1"/>
  <c r="I56" i="1"/>
  <c r="I57" i="1"/>
  <c r="I58" i="1"/>
  <c r="I36" i="1"/>
  <c r="I35" i="1"/>
  <c r="G164" i="1"/>
  <c r="G184" i="1"/>
  <c r="I184" i="1" s="1"/>
  <c r="G143" i="1"/>
  <c r="G142" i="1" s="1"/>
  <c r="F23" i="29" l="1"/>
  <c r="G23" i="29"/>
  <c r="I23" i="29"/>
  <c r="E23" i="29"/>
  <c r="H23" i="29"/>
  <c r="J23" i="29"/>
  <c r="I48" i="21"/>
  <c r="I48" i="25"/>
  <c r="I48" i="23"/>
  <c r="I50" i="22"/>
  <c r="I50" i="24"/>
  <c r="I48" i="8"/>
  <c r="L48" i="8" s="1"/>
  <c r="I50" i="21"/>
  <c r="I48" i="22"/>
  <c r="I50" i="23"/>
  <c r="I50" i="25"/>
  <c r="G222" i="1"/>
  <c r="I222" i="1" l="1"/>
  <c r="I233" i="1" s="1"/>
  <c r="I250" i="1" s="1"/>
  <c r="G252" i="1"/>
  <c r="G251" i="1"/>
  <c r="G249" i="1"/>
  <c r="G81" i="1"/>
  <c r="G233" i="1"/>
  <c r="G208" i="1"/>
  <c r="G199" i="1"/>
  <c r="G195" i="1"/>
  <c r="G175" i="1"/>
  <c r="G170" i="1"/>
  <c r="G163" i="1" s="1"/>
  <c r="G139" i="1"/>
  <c r="G135" i="1"/>
  <c r="G128" i="1"/>
  <c r="G119" i="1"/>
  <c r="G110" i="1"/>
  <c r="G101" i="1"/>
  <c r="G107" i="1" s="1"/>
  <c r="G92" i="1"/>
  <c r="G59" i="1"/>
  <c r="I59" i="1" s="1"/>
  <c r="G50" i="25" l="1"/>
  <c r="G50" i="24"/>
  <c r="G50" i="23"/>
  <c r="G50" i="22"/>
  <c r="G50" i="21"/>
  <c r="G50" i="8"/>
  <c r="K50" i="8" s="1"/>
  <c r="G48" i="25"/>
  <c r="G48" i="24"/>
  <c r="G48" i="23"/>
  <c r="G48" i="22"/>
  <c r="G48" i="21"/>
  <c r="G48" i="8"/>
  <c r="K48" i="8" s="1"/>
  <c r="G51" i="25"/>
  <c r="G51" i="24"/>
  <c r="G51" i="23"/>
  <c r="G51" i="22"/>
  <c r="G51" i="21"/>
  <c r="G51" i="8"/>
  <c r="K51" i="8" s="1"/>
  <c r="I49" i="25"/>
  <c r="I49" i="24"/>
  <c r="I49" i="23"/>
  <c r="I49" i="22"/>
  <c r="I49" i="21"/>
  <c r="I49" i="8"/>
  <c r="L49" i="8" s="1"/>
  <c r="I105" i="1"/>
  <c r="I119" i="1"/>
  <c r="I135" i="1"/>
  <c r="I175" i="1"/>
  <c r="I199" i="1"/>
  <c r="I101" i="1"/>
  <c r="G116" i="1"/>
  <c r="G245" i="1" s="1"/>
  <c r="I110" i="1"/>
  <c r="I116" i="1" s="1"/>
  <c r="I245" i="1" s="1"/>
  <c r="I139" i="1"/>
  <c r="I163" i="1"/>
  <c r="I195" i="1"/>
  <c r="G214" i="1"/>
  <c r="G248" i="1" s="1"/>
  <c r="I208" i="1"/>
  <c r="I214" i="1" s="1"/>
  <c r="I248" i="1" s="1"/>
  <c r="G76" i="1"/>
  <c r="G244" i="1"/>
  <c r="G125" i="1"/>
  <c r="G205" i="1"/>
  <c r="G250" i="1"/>
  <c r="G49" i="25" l="1"/>
  <c r="G49" i="24"/>
  <c r="G49" i="23"/>
  <c r="G49" i="22"/>
  <c r="G49" i="21"/>
  <c r="G49" i="8"/>
  <c r="K49" i="8" s="1"/>
  <c r="I47" i="25"/>
  <c r="I47" i="24"/>
  <c r="I47" i="23"/>
  <c r="I47" i="22"/>
  <c r="I47" i="21"/>
  <c r="I47" i="8"/>
  <c r="L47" i="8" s="1"/>
  <c r="G47" i="25"/>
  <c r="G47" i="24"/>
  <c r="G47" i="23"/>
  <c r="G47" i="22"/>
  <c r="G47" i="21"/>
  <c r="G47" i="8"/>
  <c r="K47" i="8" s="1"/>
  <c r="I44" i="25"/>
  <c r="I44" i="24"/>
  <c r="I44" i="23"/>
  <c r="I44" i="22"/>
  <c r="I44" i="21"/>
  <c r="I44" i="8"/>
  <c r="L44" i="8" s="1"/>
  <c r="G44" i="25"/>
  <c r="G44" i="24"/>
  <c r="G44" i="23"/>
  <c r="G44" i="22"/>
  <c r="G44" i="21"/>
  <c r="G44" i="8"/>
  <c r="K44" i="8" s="1"/>
  <c r="G43" i="23"/>
  <c r="G43" i="22"/>
  <c r="G43" i="8"/>
  <c r="K43" i="8" s="1"/>
  <c r="G43" i="21"/>
  <c r="G43" i="24"/>
  <c r="G43" i="25"/>
  <c r="I107" i="1"/>
  <c r="I244" i="1" s="1"/>
  <c r="I142" i="1"/>
  <c r="I76" i="1"/>
  <c r="I125" i="1"/>
  <c r="I205" i="1"/>
  <c r="I247" i="1" s="1"/>
  <c r="G181" i="1"/>
  <c r="G246" i="1" s="1"/>
  <c r="G247" i="1"/>
  <c r="I181" i="1" l="1"/>
  <c r="I246" i="1" s="1"/>
  <c r="I45" i="23" s="1"/>
  <c r="G46" i="25"/>
  <c r="G46" i="24"/>
  <c r="G46" i="23"/>
  <c r="G46" i="22"/>
  <c r="G46" i="21"/>
  <c r="G46" i="8"/>
  <c r="K46" i="8" s="1"/>
  <c r="I46" i="8"/>
  <c r="L46" i="8" s="1"/>
  <c r="I46" i="25"/>
  <c r="I46" i="24"/>
  <c r="I46" i="23"/>
  <c r="I46" i="22"/>
  <c r="I46" i="21"/>
  <c r="G45" i="25"/>
  <c r="G45" i="24"/>
  <c r="G45" i="23"/>
  <c r="G45" i="22"/>
  <c r="G45" i="21"/>
  <c r="G45" i="8"/>
  <c r="K45" i="8" s="1"/>
  <c r="I43" i="22"/>
  <c r="I43" i="8"/>
  <c r="L43" i="8" s="1"/>
  <c r="I43" i="24"/>
  <c r="I43" i="23"/>
  <c r="I43" i="25"/>
  <c r="I43" i="21"/>
  <c r="G29" i="1"/>
  <c r="I29" i="1" s="1"/>
  <c r="I45" i="24" l="1"/>
  <c r="I45" i="22"/>
  <c r="I45" i="21"/>
  <c r="I45" i="8"/>
  <c r="L45" i="8" s="1"/>
  <c r="I45" i="25"/>
  <c r="I65" i="1"/>
  <c r="L28" i="8" s="1"/>
  <c r="I28" i="24" l="1"/>
  <c r="I28" i="23"/>
  <c r="I28" i="25"/>
  <c r="I28" i="22"/>
  <c r="I241" i="1"/>
  <c r="A2" i="1"/>
  <c r="A1" i="25"/>
  <c r="A1" i="24"/>
  <c r="A1" i="23"/>
  <c r="A1" i="22"/>
  <c r="A1" i="8"/>
  <c r="A1" i="21" s="1"/>
  <c r="A2" i="21"/>
  <c r="J31" i="27" l="1"/>
  <c r="C3" i="27"/>
  <c r="B1" i="27"/>
  <c r="B35" i="1" l="1"/>
  <c r="I53" i="18" l="1"/>
  <c r="J53" i="18"/>
  <c r="B53" i="18" l="1"/>
  <c r="G65" i="1" l="1"/>
  <c r="A13" i="8"/>
  <c r="E12" i="8"/>
  <c r="A13" i="22"/>
  <c r="A13" i="23"/>
  <c r="A13" i="24"/>
  <c r="A13" i="25"/>
  <c r="A13" i="21"/>
  <c r="E12" i="22"/>
  <c r="E12" i="23"/>
  <c r="E12" i="24"/>
  <c r="E12" i="25"/>
  <c r="E12" i="21"/>
  <c r="E13" i="22"/>
  <c r="E13" i="23"/>
  <c r="E13" i="24"/>
  <c r="E13" i="25"/>
  <c r="E13" i="21"/>
  <c r="E13" i="8"/>
  <c r="C28" i="20"/>
  <c r="I13" i="1" s="1"/>
  <c r="A2" i="8"/>
  <c r="B50" i="18"/>
  <c r="B46" i="18"/>
  <c r="B26" i="25"/>
  <c r="B26" i="24"/>
  <c r="B26" i="23"/>
  <c r="B25" i="25"/>
  <c r="B25" i="24"/>
  <c r="B25" i="23"/>
  <c r="B25" i="22"/>
  <c r="B25" i="21"/>
  <c r="B26" i="8"/>
  <c r="B25" i="8"/>
  <c r="I18" i="1"/>
  <c r="I17" i="1"/>
  <c r="L106" i="1"/>
  <c r="K106" i="1"/>
  <c r="L24" i="1"/>
  <c r="K24" i="1"/>
  <c r="K103" i="1"/>
  <c r="L103" i="1"/>
  <c r="K105" i="1"/>
  <c r="L105" i="1"/>
  <c r="L102" i="1"/>
  <c r="K102" i="1"/>
  <c r="K72" i="1"/>
  <c r="L72" i="1"/>
  <c r="K73" i="1"/>
  <c r="L73" i="1"/>
  <c r="L71" i="1"/>
  <c r="K71" i="1"/>
  <c r="L47" i="1"/>
  <c r="K26" i="1"/>
  <c r="L26" i="1"/>
  <c r="K27" i="1"/>
  <c r="L27" i="1"/>
  <c r="K29" i="1"/>
  <c r="L29" i="1"/>
  <c r="K40" i="1"/>
  <c r="L40" i="1"/>
  <c r="K41" i="1"/>
  <c r="L41" i="1"/>
  <c r="K42" i="1"/>
  <c r="L42" i="1"/>
  <c r="K43" i="1"/>
  <c r="L43" i="1"/>
  <c r="K44" i="1"/>
  <c r="L44" i="1"/>
  <c r="K45" i="1"/>
  <c r="L45" i="1"/>
  <c r="K46" i="1"/>
  <c r="L46" i="1"/>
  <c r="K47" i="1"/>
  <c r="K48" i="1"/>
  <c r="L48"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25" i="1"/>
  <c r="L25" i="1"/>
  <c r="K1" i="26"/>
  <c r="I1" i="26"/>
  <c r="G1" i="26"/>
  <c r="E1" i="26"/>
  <c r="C1" i="26"/>
  <c r="B54" i="18"/>
  <c r="O26" i="18"/>
  <c r="A2" i="18"/>
  <c r="L54" i="18"/>
  <c r="I8" i="25"/>
  <c r="I20" i="25"/>
  <c r="E20" i="25"/>
  <c r="D20" i="25"/>
  <c r="C20" i="25"/>
  <c r="B20" i="25"/>
  <c r="A20" i="25"/>
  <c r="I19" i="25"/>
  <c r="E19" i="25"/>
  <c r="D19" i="25"/>
  <c r="C19" i="25"/>
  <c r="B19" i="25"/>
  <c r="A19" i="25"/>
  <c r="I18" i="25"/>
  <c r="E18" i="25"/>
  <c r="D18" i="25"/>
  <c r="C18" i="25"/>
  <c r="B18" i="25"/>
  <c r="A18" i="25"/>
  <c r="E17" i="25"/>
  <c r="D17" i="25"/>
  <c r="C17" i="25"/>
  <c r="B17" i="25"/>
  <c r="A17" i="25"/>
  <c r="E16" i="25"/>
  <c r="D16" i="25"/>
  <c r="C16" i="25"/>
  <c r="B16" i="25"/>
  <c r="A16" i="25"/>
  <c r="E14" i="25"/>
  <c r="D12" i="25"/>
  <c r="I11" i="25"/>
  <c r="E11" i="25"/>
  <c r="I10" i="25"/>
  <c r="E10" i="25"/>
  <c r="D9" i="25"/>
  <c r="D8" i="25"/>
  <c r="E7" i="25"/>
  <c r="E6" i="25"/>
  <c r="E5" i="25"/>
  <c r="E4" i="25"/>
  <c r="I8" i="24"/>
  <c r="I20" i="24"/>
  <c r="E20" i="24"/>
  <c r="D20" i="24"/>
  <c r="C20" i="24"/>
  <c r="B20" i="24"/>
  <c r="A20" i="24"/>
  <c r="I19" i="24"/>
  <c r="E19" i="24"/>
  <c r="D19" i="24"/>
  <c r="C19" i="24"/>
  <c r="B19" i="24"/>
  <c r="A19" i="24"/>
  <c r="I18" i="24"/>
  <c r="E18" i="24"/>
  <c r="D18" i="24"/>
  <c r="C18" i="24"/>
  <c r="B18" i="24"/>
  <c r="A18" i="24"/>
  <c r="E17" i="24"/>
  <c r="D17" i="24"/>
  <c r="C17" i="24"/>
  <c r="B17" i="24"/>
  <c r="A17" i="24"/>
  <c r="E16" i="24"/>
  <c r="D16" i="24"/>
  <c r="C16" i="24"/>
  <c r="B16" i="24"/>
  <c r="A16" i="24"/>
  <c r="E14" i="24"/>
  <c r="D12" i="24"/>
  <c r="I11" i="24"/>
  <c r="E11" i="24"/>
  <c r="I10" i="24"/>
  <c r="E10" i="24"/>
  <c r="D9" i="24"/>
  <c r="D8" i="24"/>
  <c r="E7" i="24"/>
  <c r="E6" i="24"/>
  <c r="E5" i="24"/>
  <c r="E4" i="24"/>
  <c r="I8" i="23"/>
  <c r="I20" i="23"/>
  <c r="E20" i="23"/>
  <c r="D20" i="23"/>
  <c r="C20" i="23"/>
  <c r="B20" i="23"/>
  <c r="A20" i="23"/>
  <c r="I19" i="23"/>
  <c r="E19" i="23"/>
  <c r="D19" i="23"/>
  <c r="C19" i="23"/>
  <c r="B19" i="23"/>
  <c r="A19" i="23"/>
  <c r="I18" i="23"/>
  <c r="E18" i="23"/>
  <c r="D18" i="23"/>
  <c r="C18" i="23"/>
  <c r="B18" i="23"/>
  <c r="A18" i="23"/>
  <c r="E17" i="23"/>
  <c r="D17" i="23"/>
  <c r="C17" i="23"/>
  <c r="B17" i="23"/>
  <c r="A17" i="23"/>
  <c r="E16" i="23"/>
  <c r="D16" i="23"/>
  <c r="C16" i="23"/>
  <c r="B16" i="23"/>
  <c r="A16" i="23"/>
  <c r="E14" i="23"/>
  <c r="D12" i="23"/>
  <c r="I11" i="23"/>
  <c r="E11" i="23"/>
  <c r="I10" i="23"/>
  <c r="E10" i="23"/>
  <c r="D9" i="23"/>
  <c r="D8" i="23"/>
  <c r="E7" i="23"/>
  <c r="E6" i="23"/>
  <c r="E5" i="23"/>
  <c r="E4" i="23"/>
  <c r="I8" i="22"/>
  <c r="I20" i="22"/>
  <c r="E20" i="22"/>
  <c r="D20" i="22"/>
  <c r="C20" i="22"/>
  <c r="B20" i="22"/>
  <c r="A20" i="22"/>
  <c r="I19" i="22"/>
  <c r="E19" i="22"/>
  <c r="D19" i="22"/>
  <c r="C19" i="22"/>
  <c r="B19" i="22"/>
  <c r="A19" i="22"/>
  <c r="I18" i="22"/>
  <c r="E18" i="22"/>
  <c r="D18" i="22"/>
  <c r="C18" i="22"/>
  <c r="B18" i="22"/>
  <c r="A18" i="22"/>
  <c r="E17" i="22"/>
  <c r="D17" i="22"/>
  <c r="C17" i="22"/>
  <c r="B17" i="22"/>
  <c r="A17" i="22"/>
  <c r="E16" i="22"/>
  <c r="D16" i="22"/>
  <c r="C16" i="22"/>
  <c r="B16" i="22"/>
  <c r="A16" i="22"/>
  <c r="E14" i="22"/>
  <c r="D12" i="22"/>
  <c r="I11" i="22"/>
  <c r="E11" i="22"/>
  <c r="I10" i="22"/>
  <c r="E10" i="22"/>
  <c r="D9" i="22"/>
  <c r="D8" i="22"/>
  <c r="E7" i="22"/>
  <c r="E6" i="22"/>
  <c r="E5" i="22"/>
  <c r="E4" i="22"/>
  <c r="I8" i="21"/>
  <c r="I8" i="8"/>
  <c r="I20" i="21"/>
  <c r="E20" i="21"/>
  <c r="D20" i="21"/>
  <c r="C20" i="21"/>
  <c r="B20" i="21"/>
  <c r="A20" i="21"/>
  <c r="I19" i="21"/>
  <c r="E19" i="21"/>
  <c r="D19" i="21"/>
  <c r="C19" i="21"/>
  <c r="B19" i="21"/>
  <c r="A19" i="21"/>
  <c r="I18" i="21"/>
  <c r="E18" i="21"/>
  <c r="D18" i="21"/>
  <c r="C18" i="21"/>
  <c r="B18" i="21"/>
  <c r="A18" i="21"/>
  <c r="E17" i="21"/>
  <c r="D17" i="21"/>
  <c r="C17" i="21"/>
  <c r="B17" i="21"/>
  <c r="A17" i="21"/>
  <c r="E16" i="21"/>
  <c r="D16" i="21"/>
  <c r="C16" i="21"/>
  <c r="B16" i="21"/>
  <c r="A16" i="21"/>
  <c r="E14" i="21"/>
  <c r="D12" i="21"/>
  <c r="I11" i="21"/>
  <c r="E11" i="21"/>
  <c r="I10" i="21"/>
  <c r="E10" i="21"/>
  <c r="D9" i="21"/>
  <c r="H9" i="21" s="1"/>
  <c r="D8" i="21"/>
  <c r="E7" i="21"/>
  <c r="E6" i="21"/>
  <c r="E5" i="21"/>
  <c r="E4" i="21"/>
  <c r="C24" i="20"/>
  <c r="C27" i="20"/>
  <c r="C26" i="20"/>
  <c r="D11" i="1"/>
  <c r="C23" i="20"/>
  <c r="D9" i="8"/>
  <c r="I10" i="8"/>
  <c r="I11" i="8"/>
  <c r="B24" i="18"/>
  <c r="B16" i="18"/>
  <c r="B9" i="18"/>
  <c r="D8" i="8"/>
  <c r="E11" i="8"/>
  <c r="E10" i="8"/>
  <c r="E16" i="8"/>
  <c r="E17" i="8"/>
  <c r="E20" i="8"/>
  <c r="E19" i="8"/>
  <c r="A16" i="8"/>
  <c r="B16" i="8"/>
  <c r="D16" i="8"/>
  <c r="C16" i="8"/>
  <c r="C20" i="8"/>
  <c r="D20" i="8"/>
  <c r="C19" i="8"/>
  <c r="D19" i="8"/>
  <c r="C18" i="8"/>
  <c r="D18" i="8"/>
  <c r="C17" i="8"/>
  <c r="D17" i="8"/>
  <c r="E18" i="8"/>
  <c r="B17" i="8"/>
  <c r="B18" i="8"/>
  <c r="B19" i="8"/>
  <c r="B20" i="8"/>
  <c r="D12" i="8"/>
  <c r="A17" i="8"/>
  <c r="A18" i="8"/>
  <c r="A19" i="8"/>
  <c r="A20" i="8"/>
  <c r="E14" i="8"/>
  <c r="I18" i="8"/>
  <c r="I19" i="8"/>
  <c r="I20" i="8"/>
  <c r="C3" i="18"/>
  <c r="E7" i="8"/>
  <c r="E6" i="8"/>
  <c r="E5" i="8"/>
  <c r="E4" i="8"/>
  <c r="A2" i="25"/>
  <c r="A2" i="24"/>
  <c r="K28" i="8" l="1"/>
  <c r="G28" i="24"/>
  <c r="G28" i="22"/>
  <c r="G28" i="8"/>
  <c r="G28" i="25"/>
  <c r="G28" i="23"/>
  <c r="H9" i="8"/>
  <c r="J235" i="1"/>
  <c r="J251" i="1" s="1"/>
  <c r="J231" i="1"/>
  <c r="J229" i="1"/>
  <c r="J220" i="1"/>
  <c r="J237" i="1"/>
  <c r="J252" i="1" s="1"/>
  <c r="J232" i="1"/>
  <c r="J230" i="1"/>
  <c r="J228" i="1"/>
  <c r="J221" i="1"/>
  <c r="J219" i="1"/>
  <c r="J216" i="1"/>
  <c r="J249" i="1" s="1"/>
  <c r="J184" i="1"/>
  <c r="J75" i="1"/>
  <c r="J222" i="1"/>
  <c r="J105" i="1"/>
  <c r="J135" i="1"/>
  <c r="J163" i="1"/>
  <c r="J119" i="1"/>
  <c r="J175" i="1"/>
  <c r="J199" i="1"/>
  <c r="J101" i="1"/>
  <c r="J208" i="1"/>
  <c r="J214" i="1" s="1"/>
  <c r="J248" i="1" s="1"/>
  <c r="J110" i="1"/>
  <c r="J116" i="1" s="1"/>
  <c r="J245" i="1" s="1"/>
  <c r="J139" i="1"/>
  <c r="J195" i="1"/>
  <c r="J142" i="1"/>
  <c r="J76" i="1"/>
  <c r="J125" i="1"/>
  <c r="J29" i="1"/>
  <c r="J36" i="1"/>
  <c r="J38" i="1"/>
  <c r="J40" i="1"/>
  <c r="J42" i="1"/>
  <c r="J44" i="1"/>
  <c r="J46" i="1"/>
  <c r="J48" i="1"/>
  <c r="J50" i="1"/>
  <c r="J52" i="1"/>
  <c r="J54" i="1"/>
  <c r="J56" i="1"/>
  <c r="J58" i="1"/>
  <c r="J61" i="1"/>
  <c r="J64" i="1"/>
  <c r="J59" i="1"/>
  <c r="J63" i="1"/>
  <c r="J35" i="1"/>
  <c r="J37" i="1"/>
  <c r="J39" i="1"/>
  <c r="J41" i="1"/>
  <c r="J43" i="1"/>
  <c r="J45" i="1"/>
  <c r="J47" i="1"/>
  <c r="J49" i="1"/>
  <c r="J51" i="1"/>
  <c r="J53" i="1"/>
  <c r="J55" i="1"/>
  <c r="J57" i="1"/>
  <c r="J60" i="1"/>
  <c r="J62" i="1"/>
  <c r="G241" i="1"/>
  <c r="H144" i="1"/>
  <c r="H166" i="1"/>
  <c r="H168" i="1"/>
  <c r="H170" i="1"/>
  <c r="H167" i="1"/>
  <c r="H169" i="1"/>
  <c r="H165" i="1"/>
  <c r="H188" i="1"/>
  <c r="H146" i="1"/>
  <c r="H235" i="1"/>
  <c r="H221" i="1"/>
  <c r="H223" i="1"/>
  <c r="H225" i="1"/>
  <c r="H227" i="1"/>
  <c r="H229" i="1"/>
  <c r="H231" i="1"/>
  <c r="H219" i="1"/>
  <c r="H210" i="1"/>
  <c r="H212" i="1"/>
  <c r="H209" i="1"/>
  <c r="H190" i="1"/>
  <c r="H192" i="1"/>
  <c r="H194" i="1"/>
  <c r="H196" i="1"/>
  <c r="H198" i="1"/>
  <c r="H200" i="1"/>
  <c r="H202" i="1"/>
  <c r="H204" i="1"/>
  <c r="H120" i="1"/>
  <c r="H122" i="1"/>
  <c r="H124" i="1"/>
  <c r="H126" i="1"/>
  <c r="H130" i="1"/>
  <c r="H132" i="1"/>
  <c r="H134" i="1"/>
  <c r="H136" i="1"/>
  <c r="H138" i="1"/>
  <c r="H140" i="1"/>
  <c r="H148" i="1"/>
  <c r="H150" i="1"/>
  <c r="H152" i="1"/>
  <c r="H154" i="1"/>
  <c r="H158" i="1"/>
  <c r="H160" i="1"/>
  <c r="H162" i="1"/>
  <c r="H164" i="1"/>
  <c r="H171" i="1"/>
  <c r="H173" i="1"/>
  <c r="H177" i="1"/>
  <c r="H179" i="1"/>
  <c r="H115" i="1"/>
  <c r="H113" i="1"/>
  <c r="H111" i="1"/>
  <c r="H106" i="1"/>
  <c r="H104" i="1"/>
  <c r="H102" i="1"/>
  <c r="H94" i="1"/>
  <c r="H96" i="1"/>
  <c r="H91" i="1"/>
  <c r="H84" i="1"/>
  <c r="H86" i="1"/>
  <c r="H88" i="1"/>
  <c r="H90" i="1"/>
  <c r="H237" i="1"/>
  <c r="H220" i="1"/>
  <c r="H224" i="1"/>
  <c r="H228" i="1"/>
  <c r="H232" i="1"/>
  <c r="H211" i="1"/>
  <c r="H208" i="1"/>
  <c r="H191" i="1"/>
  <c r="H199" i="1"/>
  <c r="H203" i="1"/>
  <c r="H180" i="1"/>
  <c r="H123" i="1"/>
  <c r="H127" i="1"/>
  <c r="H131" i="1"/>
  <c r="H139" i="1"/>
  <c r="H151" i="1"/>
  <c r="H155" i="1"/>
  <c r="H159" i="1"/>
  <c r="H163" i="1"/>
  <c r="H172" i="1"/>
  <c r="H176" i="1"/>
  <c r="H119" i="1"/>
  <c r="H112" i="1"/>
  <c r="H103" i="1"/>
  <c r="H95" i="1"/>
  <c r="H83" i="1"/>
  <c r="H87" i="1"/>
  <c r="H82" i="1"/>
  <c r="H214" i="1"/>
  <c r="H226" i="1"/>
  <c r="H230" i="1"/>
  <c r="H216" i="1"/>
  <c r="H213" i="1"/>
  <c r="H189" i="1"/>
  <c r="H193" i="1"/>
  <c r="H197" i="1"/>
  <c r="H201" i="1"/>
  <c r="H185" i="1"/>
  <c r="H121" i="1"/>
  <c r="H129" i="1"/>
  <c r="H133" i="1"/>
  <c r="H137" i="1"/>
  <c r="H141" i="1"/>
  <c r="H149" i="1"/>
  <c r="H153" i="1"/>
  <c r="H157" i="1"/>
  <c r="H161" i="1"/>
  <c r="H174" i="1"/>
  <c r="H178" i="1"/>
  <c r="H114" i="1"/>
  <c r="H105" i="1"/>
  <c r="H97" i="1"/>
  <c r="H93" i="1"/>
  <c r="H85" i="1"/>
  <c r="H89" i="1"/>
  <c r="H143" i="1"/>
  <c r="H135" i="1"/>
  <c r="H233" i="1"/>
  <c r="H116" i="1"/>
  <c r="H251" i="1"/>
  <c r="H156" i="1"/>
  <c r="H76" i="1"/>
  <c r="H249" i="1"/>
  <c r="H195" i="1"/>
  <c r="H107" i="1"/>
  <c r="H128" i="1"/>
  <c r="H222" i="1"/>
  <c r="H184" i="1"/>
  <c r="H175" i="1"/>
  <c r="H110" i="1"/>
  <c r="H252" i="1"/>
  <c r="H142" i="1"/>
  <c r="H125" i="1"/>
  <c r="H250" i="1"/>
  <c r="H205" i="1"/>
  <c r="H181" i="1"/>
  <c r="H101" i="1"/>
  <c r="H65" i="1"/>
  <c r="H248" i="1"/>
  <c r="H247" i="1"/>
  <c r="H246" i="1"/>
  <c r="H245" i="1"/>
  <c r="H244" i="1"/>
  <c r="H79" i="1"/>
  <c r="H59" i="1"/>
  <c r="H80" i="1"/>
  <c r="H78" i="1"/>
  <c r="H77" i="1"/>
  <c r="H49" i="1"/>
  <c r="H75" i="1"/>
  <c r="I9" i="22"/>
  <c r="G73" i="1"/>
  <c r="I73" i="1" s="1"/>
  <c r="H39" i="1"/>
  <c r="I16" i="25"/>
  <c r="G72" i="1"/>
  <c r="I9" i="24"/>
  <c r="H35" i="1"/>
  <c r="H37" i="1"/>
  <c r="H38" i="1"/>
  <c r="A2" i="23"/>
  <c r="H56" i="1"/>
  <c r="I9" i="21"/>
  <c r="H43" i="1"/>
  <c r="H42" i="1"/>
  <c r="H40" i="1"/>
  <c r="H46" i="1"/>
  <c r="H41" i="1"/>
  <c r="I106" i="1"/>
  <c r="D10" i="22"/>
  <c r="I102" i="1"/>
  <c r="I103" i="1"/>
  <c r="H58" i="1"/>
  <c r="H45" i="1"/>
  <c r="D10" i="21"/>
  <c r="H36" i="1"/>
  <c r="D10" i="24"/>
  <c r="H48" i="1"/>
  <c r="H47" i="1"/>
  <c r="H52" i="1"/>
  <c r="H30" i="1"/>
  <c r="H54" i="1"/>
  <c r="H55" i="1"/>
  <c r="D10" i="8"/>
  <c r="H44" i="1"/>
  <c r="H34" i="1"/>
  <c r="H57" i="1"/>
  <c r="H33" i="1"/>
  <c r="H32" i="1"/>
  <c r="H53" i="1"/>
  <c r="H51" i="1"/>
  <c r="H31" i="1"/>
  <c r="D10" i="23"/>
  <c r="H50" i="1"/>
  <c r="D10" i="25"/>
  <c r="B66" i="21"/>
  <c r="B67" i="22"/>
  <c r="B67" i="24"/>
  <c r="A35" i="18"/>
  <c r="B67" i="25"/>
  <c r="B35" i="18"/>
  <c r="H29" i="1"/>
  <c r="G28" i="1"/>
  <c r="I12" i="22"/>
  <c r="B40" i="18"/>
  <c r="B39" i="18"/>
  <c r="B67" i="23"/>
  <c r="I12" i="24"/>
  <c r="G74" i="1"/>
  <c r="I12" i="25"/>
  <c r="A2" i="22"/>
  <c r="B31" i="18"/>
  <c r="I9" i="25"/>
  <c r="B27" i="18"/>
  <c r="B32" i="18"/>
  <c r="I9" i="8"/>
  <c r="A27" i="18"/>
  <c r="I17" i="24"/>
  <c r="I17" i="8"/>
  <c r="I17" i="21"/>
  <c r="I17" i="22"/>
  <c r="I17" i="25"/>
  <c r="I17" i="23"/>
  <c r="I16" i="8"/>
  <c r="K25" i="8" s="1"/>
  <c r="I16" i="22"/>
  <c r="I16" i="21"/>
  <c r="I16" i="24"/>
  <c r="I16" i="23"/>
  <c r="I12" i="23"/>
  <c r="I12" i="21"/>
  <c r="I12" i="8"/>
  <c r="I9" i="23"/>
  <c r="G33" i="23" s="1"/>
  <c r="K9" i="8"/>
  <c r="G27" i="25" l="1"/>
  <c r="I28" i="1"/>
  <c r="G36" i="25"/>
  <c r="I36" i="25" s="1"/>
  <c r="I74" i="1"/>
  <c r="G34" i="8"/>
  <c r="J34" i="8" s="1"/>
  <c r="I72" i="1"/>
  <c r="J107" i="1"/>
  <c r="J244" i="1" s="1"/>
  <c r="J43" i="23" s="1"/>
  <c r="F12" i="29"/>
  <c r="H12" i="29"/>
  <c r="J12" i="29"/>
  <c r="E12" i="29"/>
  <c r="G12" i="29"/>
  <c r="I12" i="29"/>
  <c r="I33" i="23"/>
  <c r="H44" i="25"/>
  <c r="H44" i="23"/>
  <c r="H44" i="21"/>
  <c r="H44" i="8"/>
  <c r="H44" i="24"/>
  <c r="H44" i="22"/>
  <c r="H46" i="24"/>
  <c r="H46" i="22"/>
  <c r="H46" i="8"/>
  <c r="H46" i="25"/>
  <c r="H46" i="23"/>
  <c r="H46" i="21"/>
  <c r="H241" i="1"/>
  <c r="H28" i="25"/>
  <c r="H28" i="24"/>
  <c r="H28" i="23"/>
  <c r="H28" i="22"/>
  <c r="H49" i="25"/>
  <c r="H49" i="23"/>
  <c r="H49" i="21"/>
  <c r="H49" i="8"/>
  <c r="H49" i="24"/>
  <c r="H49" i="22"/>
  <c r="H50" i="24"/>
  <c r="H50" i="22"/>
  <c r="H50" i="8"/>
  <c r="H50" i="25"/>
  <c r="H50" i="23"/>
  <c r="H50" i="21"/>
  <c r="J65" i="1"/>
  <c r="H47" i="25"/>
  <c r="H47" i="23"/>
  <c r="H47" i="21"/>
  <c r="H47" i="8"/>
  <c r="H47" i="24"/>
  <c r="H47" i="22"/>
  <c r="H51" i="25"/>
  <c r="H51" i="23"/>
  <c r="H51" i="21"/>
  <c r="H51" i="24"/>
  <c r="H51" i="22"/>
  <c r="H51" i="8"/>
  <c r="H48" i="24"/>
  <c r="H48" i="22"/>
  <c r="H48" i="8"/>
  <c r="H48" i="25"/>
  <c r="H48" i="23"/>
  <c r="H48" i="21"/>
  <c r="H45" i="25"/>
  <c r="H45" i="24"/>
  <c r="H45" i="23"/>
  <c r="H45" i="22"/>
  <c r="H45" i="21"/>
  <c r="H45" i="8"/>
  <c r="H43" i="23"/>
  <c r="H43" i="22"/>
  <c r="H43" i="25"/>
  <c r="H43" i="21"/>
  <c r="H43" i="8"/>
  <c r="H43" i="24"/>
  <c r="G25" i="8"/>
  <c r="K34" i="8"/>
  <c r="K35" i="8"/>
  <c r="L35" i="8" s="1"/>
  <c r="G35" i="25"/>
  <c r="J44" i="8"/>
  <c r="J44" i="25"/>
  <c r="J44" i="24"/>
  <c r="J44" i="23"/>
  <c r="J44" i="22"/>
  <c r="J44" i="21"/>
  <c r="J48" i="25"/>
  <c r="J48" i="24"/>
  <c r="J48" i="23"/>
  <c r="J48" i="22"/>
  <c r="J48" i="21"/>
  <c r="J48" i="8"/>
  <c r="J47" i="8"/>
  <c r="J47" i="25"/>
  <c r="J47" i="24"/>
  <c r="J47" i="23"/>
  <c r="J47" i="22"/>
  <c r="J47" i="21"/>
  <c r="K26" i="8"/>
  <c r="K24" i="8" s="1"/>
  <c r="K33" i="8"/>
  <c r="G33" i="8"/>
  <c r="G26" i="8"/>
  <c r="J51" i="25"/>
  <c r="J51" i="24"/>
  <c r="J51" i="23"/>
  <c r="J51" i="22"/>
  <c r="J51" i="21"/>
  <c r="J51" i="8"/>
  <c r="J50" i="8"/>
  <c r="J50" i="25"/>
  <c r="J50" i="24"/>
  <c r="J50" i="23"/>
  <c r="J50" i="22"/>
  <c r="J50" i="21"/>
  <c r="G33" i="25"/>
  <c r="I33" i="25" s="1"/>
  <c r="G26" i="25"/>
  <c r="G34" i="25"/>
  <c r="G25" i="25"/>
  <c r="J36" i="25"/>
  <c r="G34" i="24"/>
  <c r="G25" i="24"/>
  <c r="G33" i="24"/>
  <c r="I33" i="24" s="1"/>
  <c r="G26" i="24"/>
  <c r="H26" i="24" s="1"/>
  <c r="J33" i="23"/>
  <c r="G25" i="23"/>
  <c r="H25" i="23" s="1"/>
  <c r="G34" i="23"/>
  <c r="I34" i="23" s="1"/>
  <c r="G34" i="22"/>
  <c r="I34" i="22" s="1"/>
  <c r="G25" i="22"/>
  <c r="H25" i="22" s="1"/>
  <c r="G33" i="22"/>
  <c r="I33" i="22" s="1"/>
  <c r="G26" i="22"/>
  <c r="G34" i="21"/>
  <c r="I34" i="21" s="1"/>
  <c r="G25" i="21"/>
  <c r="H25" i="21" s="1"/>
  <c r="G33" i="21"/>
  <c r="I33" i="21" s="1"/>
  <c r="G26" i="21"/>
  <c r="H26" i="21" s="1"/>
  <c r="J72" i="1"/>
  <c r="J73" i="1"/>
  <c r="J181" i="1"/>
  <c r="J246" i="1" s="1"/>
  <c r="J205" i="1"/>
  <c r="J247" i="1" s="1"/>
  <c r="J233" i="1"/>
  <c r="J250" i="1" s="1"/>
  <c r="J74" i="1"/>
  <c r="J28" i="1"/>
  <c r="H92" i="1"/>
  <c r="G98" i="1"/>
  <c r="J98" i="1" s="1"/>
  <c r="J243" i="1" s="1"/>
  <c r="H81" i="1"/>
  <c r="H73" i="1"/>
  <c r="G35" i="8"/>
  <c r="I35" i="8" s="1"/>
  <c r="G35" i="21"/>
  <c r="I35" i="21" s="1"/>
  <c r="G35" i="24"/>
  <c r="I35" i="24" s="1"/>
  <c r="G35" i="22"/>
  <c r="I35" i="22" s="1"/>
  <c r="G35" i="23"/>
  <c r="I35" i="23" s="1"/>
  <c r="H72" i="1"/>
  <c r="G27" i="22"/>
  <c r="G36" i="24"/>
  <c r="I36" i="24" s="1"/>
  <c r="G36" i="8"/>
  <c r="I36" i="8" s="1"/>
  <c r="D11" i="21"/>
  <c r="D11" i="22"/>
  <c r="D11" i="8"/>
  <c r="H33" i="23"/>
  <c r="D11" i="23"/>
  <c r="G27" i="21"/>
  <c r="H27" i="21" s="1"/>
  <c r="D11" i="25"/>
  <c r="D11" i="24"/>
  <c r="H74" i="1"/>
  <c r="G27" i="23"/>
  <c r="G36" i="21"/>
  <c r="I36" i="21" s="1"/>
  <c r="H28" i="1"/>
  <c r="G27" i="8"/>
  <c r="G27" i="24"/>
  <c r="G36" i="22"/>
  <c r="I36" i="22" s="1"/>
  <c r="G36" i="23"/>
  <c r="I36" i="23" s="1"/>
  <c r="G26" i="23"/>
  <c r="G28" i="21"/>
  <c r="I98" i="1" l="1"/>
  <c r="I243" i="1" s="1"/>
  <c r="J43" i="24"/>
  <c r="I34" i="8"/>
  <c r="J43" i="25"/>
  <c r="J43" i="8"/>
  <c r="J43" i="21"/>
  <c r="J43" i="22"/>
  <c r="J35" i="25"/>
  <c r="I35" i="25"/>
  <c r="H34" i="25"/>
  <c r="I34" i="25"/>
  <c r="I37" i="25" s="1"/>
  <c r="I42" i="25" s="1"/>
  <c r="I41" i="25" s="1"/>
  <c r="J21" i="29" s="1"/>
  <c r="H34" i="24"/>
  <c r="I34" i="24"/>
  <c r="I37" i="23"/>
  <c r="I42" i="23" s="1"/>
  <c r="I41" i="23" s="1"/>
  <c r="I37" i="21"/>
  <c r="I42" i="21" s="1"/>
  <c r="I41" i="21" s="1"/>
  <c r="I37" i="22"/>
  <c r="I33" i="8"/>
  <c r="G37" i="8"/>
  <c r="I37" i="8" s="1"/>
  <c r="K29" i="8"/>
  <c r="K40" i="8" s="1"/>
  <c r="L24" i="8"/>
  <c r="J36" i="8"/>
  <c r="G24" i="25"/>
  <c r="K37" i="8"/>
  <c r="J35" i="8"/>
  <c r="J49" i="25"/>
  <c r="J49" i="24"/>
  <c r="J49" i="23"/>
  <c r="J49" i="22"/>
  <c r="J49" i="21"/>
  <c r="J49" i="8"/>
  <c r="J45" i="25"/>
  <c r="J45" i="24"/>
  <c r="J45" i="23"/>
  <c r="J45" i="22"/>
  <c r="J45" i="21"/>
  <c r="J45" i="8"/>
  <c r="J46" i="25"/>
  <c r="J46" i="24"/>
  <c r="J46" i="23"/>
  <c r="J46" i="22"/>
  <c r="J46" i="21"/>
  <c r="J46" i="8"/>
  <c r="L33" i="8"/>
  <c r="J242" i="1"/>
  <c r="J241" i="1"/>
  <c r="J28" i="21"/>
  <c r="J28" i="25"/>
  <c r="J28" i="23"/>
  <c r="J28" i="24"/>
  <c r="J28" i="8"/>
  <c r="J28" i="22"/>
  <c r="J34" i="25"/>
  <c r="G37" i="25"/>
  <c r="G42" i="25" s="1"/>
  <c r="G41" i="25" s="1"/>
  <c r="J33" i="25"/>
  <c r="J36" i="24"/>
  <c r="J35" i="24"/>
  <c r="J33" i="24"/>
  <c r="J34" i="24"/>
  <c r="G24" i="24"/>
  <c r="J36" i="23"/>
  <c r="J35" i="23"/>
  <c r="J34" i="23"/>
  <c r="G37" i="23"/>
  <c r="G42" i="23" s="1"/>
  <c r="G41" i="23" s="1"/>
  <c r="J36" i="22"/>
  <c r="J35" i="22"/>
  <c r="G24" i="22"/>
  <c r="G37" i="22"/>
  <c r="J33" i="22"/>
  <c r="H33" i="22"/>
  <c r="J34" i="22"/>
  <c r="J36" i="21"/>
  <c r="G24" i="21"/>
  <c r="J35" i="21"/>
  <c r="J33" i="21"/>
  <c r="G37" i="21"/>
  <c r="G42" i="21" s="1"/>
  <c r="G41" i="21" s="1"/>
  <c r="J34" i="21"/>
  <c r="G24" i="8"/>
  <c r="H25" i="25"/>
  <c r="G243" i="1"/>
  <c r="G242" i="1" s="1"/>
  <c r="H98" i="1"/>
  <c r="H26" i="22"/>
  <c r="H25" i="8"/>
  <c r="H27" i="22"/>
  <c r="H33" i="24"/>
  <c r="H26" i="8"/>
  <c r="H35" i="21"/>
  <c r="H35" i="25"/>
  <c r="H35" i="8"/>
  <c r="H35" i="22"/>
  <c r="H35" i="24"/>
  <c r="H35" i="23"/>
  <c r="H25" i="24"/>
  <c r="H34" i="8"/>
  <c r="H27" i="25"/>
  <c r="H27" i="23"/>
  <c r="H27" i="8"/>
  <c r="H27" i="24"/>
  <c r="H36" i="22"/>
  <c r="H26" i="23"/>
  <c r="H36" i="24"/>
  <c r="H36" i="25"/>
  <c r="H36" i="23"/>
  <c r="L34" i="8"/>
  <c r="H34" i="22"/>
  <c r="H36" i="8"/>
  <c r="H33" i="25"/>
  <c r="G37" i="24"/>
  <c r="H36" i="21"/>
  <c r="H26" i="25"/>
  <c r="G24" i="23"/>
  <c r="H28" i="8"/>
  <c r="H28" i="21"/>
  <c r="H34" i="23"/>
  <c r="H34" i="21"/>
  <c r="I24" i="24" l="1"/>
  <c r="I29" i="24" s="1"/>
  <c r="I40" i="24" s="1"/>
  <c r="I24" i="27"/>
  <c r="I11" i="27"/>
  <c r="I24" i="8"/>
  <c r="E24" i="27"/>
  <c r="E11" i="27"/>
  <c r="I24" i="22"/>
  <c r="I29" i="22" s="1"/>
  <c r="I40" i="22" s="1"/>
  <c r="G24" i="27"/>
  <c r="G11" i="27"/>
  <c r="F11" i="27"/>
  <c r="F24" i="27"/>
  <c r="J11" i="27"/>
  <c r="J24" i="27"/>
  <c r="H55" i="23"/>
  <c r="J10" i="30" s="1"/>
  <c r="H21" i="29"/>
  <c r="J10" i="27"/>
  <c r="J23" i="27"/>
  <c r="J26" i="27" s="1"/>
  <c r="J28" i="27" s="1"/>
  <c r="J29" i="27" s="1"/>
  <c r="J20" i="27" s="1"/>
  <c r="H54" i="21"/>
  <c r="H10" i="30" s="1"/>
  <c r="F21" i="29"/>
  <c r="F10" i="27"/>
  <c r="F23" i="27"/>
  <c r="H10" i="27"/>
  <c r="H23" i="27"/>
  <c r="I24" i="23"/>
  <c r="I29" i="23" s="1"/>
  <c r="H63" i="23" s="1"/>
  <c r="J24" i="30" s="1"/>
  <c r="H24" i="27"/>
  <c r="H11" i="27"/>
  <c r="H55" i="25"/>
  <c r="L10" i="30" s="1"/>
  <c r="H59" i="25"/>
  <c r="L17" i="30" s="1"/>
  <c r="I24" i="25"/>
  <c r="I29" i="25" s="1"/>
  <c r="H63" i="25" s="1"/>
  <c r="L24" i="30" s="1"/>
  <c r="G42" i="24"/>
  <c r="G41" i="24" s="1"/>
  <c r="H59" i="23"/>
  <c r="J17" i="30" s="1"/>
  <c r="I42" i="22"/>
  <c r="I41" i="22" s="1"/>
  <c r="G21" i="29" s="1"/>
  <c r="G29" i="21"/>
  <c r="G40" i="21" s="1"/>
  <c r="I24" i="21"/>
  <c r="H37" i="22"/>
  <c r="H42" i="22" s="1"/>
  <c r="H41" i="22" s="1"/>
  <c r="G42" i="22"/>
  <c r="G41" i="22" s="1"/>
  <c r="K42" i="8"/>
  <c r="K41" i="8" s="1"/>
  <c r="H37" i="8"/>
  <c r="H42" i="8" s="1"/>
  <c r="G42" i="8"/>
  <c r="I42" i="8"/>
  <c r="I41" i="8" s="1"/>
  <c r="E21" i="29" s="1"/>
  <c r="J24" i="25"/>
  <c r="L37" i="8"/>
  <c r="J37" i="21"/>
  <c r="J42" i="21" s="1"/>
  <c r="J41" i="21" s="1"/>
  <c r="F10" i="29" s="1"/>
  <c r="J37" i="25"/>
  <c r="J42" i="25" s="1"/>
  <c r="J41" i="25" s="1"/>
  <c r="J10" i="29" s="1"/>
  <c r="J37" i="23"/>
  <c r="J42" i="23" s="1"/>
  <c r="I37" i="24"/>
  <c r="G29" i="8"/>
  <c r="J24" i="8"/>
  <c r="H37" i="25"/>
  <c r="H42" i="25" s="1"/>
  <c r="H41" i="25" s="1"/>
  <c r="H37" i="24"/>
  <c r="H24" i="24"/>
  <c r="H29" i="24" s="1"/>
  <c r="H40" i="24" s="1"/>
  <c r="J24" i="24"/>
  <c r="G29" i="24"/>
  <c r="G40" i="24" s="1"/>
  <c r="J37" i="24"/>
  <c r="H37" i="23"/>
  <c r="H42" i="23" s="1"/>
  <c r="H41" i="23" s="1"/>
  <c r="J24" i="23"/>
  <c r="G29" i="23"/>
  <c r="G40" i="23" s="1"/>
  <c r="J37" i="22"/>
  <c r="J24" i="22"/>
  <c r="H24" i="22"/>
  <c r="H29" i="22" s="1"/>
  <c r="H40" i="22" s="1"/>
  <c r="G29" i="22"/>
  <c r="G40" i="22" s="1"/>
  <c r="H24" i="21"/>
  <c r="H29" i="21" s="1"/>
  <c r="H40" i="21" s="1"/>
  <c r="J24" i="21"/>
  <c r="I242" i="1"/>
  <c r="H243" i="1"/>
  <c r="H242" i="1" s="1"/>
  <c r="H24" i="23"/>
  <c r="L29" i="8"/>
  <c r="L40" i="8" s="1"/>
  <c r="H24" i="25"/>
  <c r="H29" i="25" s="1"/>
  <c r="H40" i="25" s="1"/>
  <c r="I28" i="8"/>
  <c r="I29" i="8" s="1"/>
  <c r="I28" i="21"/>
  <c r="H58" i="21" s="1"/>
  <c r="H17" i="30" s="1"/>
  <c r="H24" i="8"/>
  <c r="G29" i="25"/>
  <c r="G40" i="25" s="1"/>
  <c r="J29" i="23" l="1"/>
  <c r="J40" i="23" s="1"/>
  <c r="H11" i="29"/>
  <c r="H22" i="29"/>
  <c r="F26" i="27"/>
  <c r="F28" i="27" s="1"/>
  <c r="F29" i="27" s="1"/>
  <c r="F20" i="27" s="1"/>
  <c r="F13" i="27"/>
  <c r="F15" i="27" s="1"/>
  <c r="F16" i="27" s="1"/>
  <c r="F17" i="27" s="1"/>
  <c r="F7" i="27" s="1"/>
  <c r="J29" i="24"/>
  <c r="J40" i="24" s="1"/>
  <c r="I11" i="29"/>
  <c r="I22" i="29"/>
  <c r="E24" i="29"/>
  <c r="E26" i="29" s="1"/>
  <c r="E18" i="29" s="1"/>
  <c r="H24" i="29"/>
  <c r="H26" i="29" s="1"/>
  <c r="H18" i="29" s="1"/>
  <c r="J29" i="22"/>
  <c r="J40" i="22" s="1"/>
  <c r="G22" i="29"/>
  <c r="G24" i="29" s="1"/>
  <c r="G26" i="29" s="1"/>
  <c r="G18" i="29" s="1"/>
  <c r="G11" i="29"/>
  <c r="J29" i="8"/>
  <c r="E22" i="29"/>
  <c r="E11" i="29"/>
  <c r="J29" i="21"/>
  <c r="J40" i="21" s="1"/>
  <c r="F22" i="29"/>
  <c r="F11" i="29"/>
  <c r="F13" i="29" s="1"/>
  <c r="F15" i="29" s="1"/>
  <c r="F7" i="29" s="1"/>
  <c r="F24" i="29"/>
  <c r="F26" i="29" s="1"/>
  <c r="F18" i="29" s="1"/>
  <c r="J13" i="27"/>
  <c r="J15" i="27" s="1"/>
  <c r="J16" i="27" s="1"/>
  <c r="J17" i="27" s="1"/>
  <c r="J7" i="27" s="1"/>
  <c r="J29" i="25"/>
  <c r="J40" i="25" s="1"/>
  <c r="J11" i="29"/>
  <c r="J13" i="29" s="1"/>
  <c r="J15" i="29" s="1"/>
  <c r="J7" i="29" s="1"/>
  <c r="J22" i="29"/>
  <c r="J24" i="29" s="1"/>
  <c r="J26" i="29" s="1"/>
  <c r="J18" i="29" s="1"/>
  <c r="J24" i="28"/>
  <c r="H17" i="28"/>
  <c r="J17" i="28"/>
  <c r="H10" i="28"/>
  <c r="L24" i="28"/>
  <c r="L17" i="28"/>
  <c r="J10" i="28"/>
  <c r="L10" i="28"/>
  <c r="I40" i="23"/>
  <c r="H67" i="23"/>
  <c r="J31" i="30" s="1"/>
  <c r="G23" i="27"/>
  <c r="G26" i="27" s="1"/>
  <c r="G28" i="27" s="1"/>
  <c r="G10" i="27"/>
  <c r="G13" i="27" s="1"/>
  <c r="G15" i="27" s="1"/>
  <c r="G16" i="27" s="1"/>
  <c r="G17" i="27" s="1"/>
  <c r="G7" i="27" s="1"/>
  <c r="I10" i="27"/>
  <c r="I13" i="27" s="1"/>
  <c r="I15" i="27" s="1"/>
  <c r="I16" i="27" s="1"/>
  <c r="I17" i="27" s="1"/>
  <c r="I7" i="27" s="1"/>
  <c r="I23" i="27"/>
  <c r="I26" i="27" s="1"/>
  <c r="I28" i="27" s="1"/>
  <c r="I29" i="27" s="1"/>
  <c r="I20" i="27" s="1"/>
  <c r="H26" i="27"/>
  <c r="H28" i="27" s="1"/>
  <c r="H29" i="27" s="1"/>
  <c r="H20" i="27" s="1"/>
  <c r="H13" i="27"/>
  <c r="H15" i="27" s="1"/>
  <c r="H16" i="27" s="1"/>
  <c r="H17" i="27" s="1"/>
  <c r="H7" i="27" s="1"/>
  <c r="I40" i="25"/>
  <c r="H67" i="25"/>
  <c r="L31" i="30" s="1"/>
  <c r="H42" i="24"/>
  <c r="H41" i="24" s="1"/>
  <c r="I42" i="24"/>
  <c r="I41" i="24" s="1"/>
  <c r="I21" i="29" s="1"/>
  <c r="I24" i="29" s="1"/>
  <c r="I26" i="29" s="1"/>
  <c r="I18" i="29" s="1"/>
  <c r="H55" i="22"/>
  <c r="I10" i="30" s="1"/>
  <c r="H59" i="22"/>
  <c r="I17" i="30" s="1"/>
  <c r="H67" i="22"/>
  <c r="I31" i="30" s="1"/>
  <c r="H63" i="22"/>
  <c r="I24" i="30" s="1"/>
  <c r="I29" i="21"/>
  <c r="I40" i="21" s="1"/>
  <c r="H66" i="8"/>
  <c r="G31" i="30" s="1"/>
  <c r="L42" i="8"/>
  <c r="L41" i="8" s="1"/>
  <c r="K54" i="8" s="1"/>
  <c r="H58" i="8"/>
  <c r="G17" i="30" s="1"/>
  <c r="H62" i="8"/>
  <c r="G24" i="30" s="1"/>
  <c r="H54" i="8"/>
  <c r="G10" i="30" s="1"/>
  <c r="H57" i="25"/>
  <c r="L11" i="30" s="1"/>
  <c r="L12" i="30" s="1"/>
  <c r="H60" i="21"/>
  <c r="H18" i="30" s="1"/>
  <c r="H19" i="30" s="1"/>
  <c r="H56" i="21"/>
  <c r="H11" i="30" s="1"/>
  <c r="H12" i="30" s="1"/>
  <c r="I40" i="8"/>
  <c r="H61" i="23"/>
  <c r="J18" i="30" s="1"/>
  <c r="J19" i="30" s="1"/>
  <c r="H57" i="23"/>
  <c r="J11" i="30" s="1"/>
  <c r="J12" i="30" s="1"/>
  <c r="J41" i="23"/>
  <c r="H10" i="29" s="1"/>
  <c r="H29" i="8"/>
  <c r="H40" i="8" s="1"/>
  <c r="J42" i="24"/>
  <c r="J41" i="24" s="1"/>
  <c r="I10" i="29" s="1"/>
  <c r="J42" i="22"/>
  <c r="J41" i="22" s="1"/>
  <c r="G10" i="29" s="1"/>
  <c r="H29" i="23"/>
  <c r="H40" i="23" s="1"/>
  <c r="G40" i="8"/>
  <c r="J40" i="8" s="1"/>
  <c r="G13" i="29" l="1"/>
  <c r="G15" i="29" s="1"/>
  <c r="G7" i="29" s="1"/>
  <c r="I13" i="29"/>
  <c r="I15" i="29" s="1"/>
  <c r="I7" i="29" s="1"/>
  <c r="H13" i="29"/>
  <c r="H15" i="29" s="1"/>
  <c r="H7" i="29" s="1"/>
  <c r="I24" i="28"/>
  <c r="I38" i="28"/>
  <c r="I10" i="28"/>
  <c r="H18" i="28"/>
  <c r="H19" i="28" s="1"/>
  <c r="J11" i="28"/>
  <c r="J12" i="28" s="1"/>
  <c r="J38" i="28"/>
  <c r="G10" i="28"/>
  <c r="G38" i="28"/>
  <c r="J18" i="28"/>
  <c r="J19" i="28" s="1"/>
  <c r="H11" i="28"/>
  <c r="H12" i="28" s="1"/>
  <c r="L11" i="28"/>
  <c r="L12" i="28" s="1"/>
  <c r="L38" i="28"/>
  <c r="G24" i="28"/>
  <c r="H61" i="22"/>
  <c r="I18" i="30" s="1"/>
  <c r="I19" i="30" s="1"/>
  <c r="I17" i="28"/>
  <c r="H60" i="8"/>
  <c r="G18" i="30" s="1"/>
  <c r="G19" i="30" s="1"/>
  <c r="G17" i="28"/>
  <c r="H63" i="24"/>
  <c r="K24" i="30" s="1"/>
  <c r="H55" i="24"/>
  <c r="K10" i="30" s="1"/>
  <c r="H67" i="24"/>
  <c r="K31" i="30" s="1"/>
  <c r="H59" i="24"/>
  <c r="K17" i="30" s="1"/>
  <c r="H66" i="21"/>
  <c r="H31" i="30" s="1"/>
  <c r="H62" i="21"/>
  <c r="H24" i="30" s="1"/>
  <c r="H61" i="25"/>
  <c r="L18" i="30" s="1"/>
  <c r="L19" i="30" s="1"/>
  <c r="K58" i="8"/>
  <c r="K60" i="8" s="1"/>
  <c r="G42" i="30" s="1"/>
  <c r="K56" i="8"/>
  <c r="K66" i="8"/>
  <c r="K68" i="8" s="1"/>
  <c r="H69" i="23"/>
  <c r="J32" i="30" s="1"/>
  <c r="J33" i="30" s="1"/>
  <c r="H57" i="22"/>
  <c r="I11" i="30" s="1"/>
  <c r="I12" i="30" s="1"/>
  <c r="K62" i="8"/>
  <c r="K64" i="8" s="1"/>
  <c r="K17" i="28" l="1"/>
  <c r="K24" i="28"/>
  <c r="J39" i="28"/>
  <c r="J40" i="28" s="1"/>
  <c r="G18" i="28"/>
  <c r="G19" i="28" s="1"/>
  <c r="I11" i="28"/>
  <c r="I12" i="28" s="1"/>
  <c r="I18" i="28"/>
  <c r="I19" i="28" s="1"/>
  <c r="L18" i="28"/>
  <c r="L19" i="28" s="1"/>
  <c r="G43" i="28"/>
  <c r="G42" i="28"/>
  <c r="G47" i="28" s="1"/>
  <c r="H64" i="21"/>
  <c r="H25" i="30" s="1"/>
  <c r="H26" i="30" s="1"/>
  <c r="H24" i="28"/>
  <c r="H57" i="24"/>
  <c r="K11" i="30" s="1"/>
  <c r="K12" i="30" s="1"/>
  <c r="K10" i="28"/>
  <c r="H68" i="21"/>
  <c r="H32" i="30" s="1"/>
  <c r="H33" i="30" s="1"/>
  <c r="H38" i="28"/>
  <c r="H69" i="24"/>
  <c r="K32" i="30" s="1"/>
  <c r="K33" i="30" s="1"/>
  <c r="K38" i="28"/>
  <c r="G50" i="18"/>
  <c r="J16" i="18"/>
  <c r="J17" i="18" s="1"/>
  <c r="H65" i="23"/>
  <c r="J25" i="30" s="1"/>
  <c r="J26" i="30" s="1"/>
  <c r="L46" i="18"/>
  <c r="L9" i="18"/>
  <c r="L10" i="18" s="1"/>
  <c r="H65" i="25"/>
  <c r="L25" i="30" s="1"/>
  <c r="L26" i="30" s="1"/>
  <c r="H46" i="18"/>
  <c r="H69" i="22"/>
  <c r="I32" i="30" s="1"/>
  <c r="I33" i="30" s="1"/>
  <c r="H72" i="25"/>
  <c r="L32" i="30" s="1"/>
  <c r="L33" i="30" s="1"/>
  <c r="I46" i="18"/>
  <c r="J46" i="18"/>
  <c r="K46" i="18"/>
  <c r="G46" i="18"/>
  <c r="H61" i="24"/>
  <c r="K18" i="30" s="1"/>
  <c r="K19" i="30" s="1"/>
  <c r="H65" i="24"/>
  <c r="K25" i="30" s="1"/>
  <c r="K26" i="30" s="1"/>
  <c r="H65" i="22"/>
  <c r="I25" i="30" s="1"/>
  <c r="I26" i="30" s="1"/>
  <c r="H39" i="28" l="1"/>
  <c r="H40" i="28" s="1"/>
  <c r="K18" i="28"/>
  <c r="K19" i="28" s="1"/>
  <c r="I39" i="28"/>
  <c r="I40" i="28" s="1"/>
  <c r="L39" i="28"/>
  <c r="L40" i="28" s="1"/>
  <c r="K11" i="28"/>
  <c r="K12" i="28" s="1"/>
  <c r="L25" i="28"/>
  <c r="L26" i="28" s="1"/>
  <c r="K39" i="28"/>
  <c r="K40" i="28" s="1"/>
  <c r="H25" i="28"/>
  <c r="H26" i="28" s="1"/>
  <c r="I25" i="28"/>
  <c r="I26" i="28" s="1"/>
  <c r="K25" i="28"/>
  <c r="K26" i="28" s="1"/>
  <c r="J25" i="28"/>
  <c r="J26" i="28" s="1"/>
  <c r="L24" i="18"/>
  <c r="L25" i="18" s="1"/>
  <c r="I9" i="18"/>
  <c r="I10" i="18" s="1"/>
  <c r="J31" i="18"/>
  <c r="J32" i="18" s="1"/>
  <c r="J24" i="18"/>
  <c r="J25" i="18" s="1"/>
  <c r="I16" i="18"/>
  <c r="I17" i="18" s="1"/>
  <c r="L39" i="18"/>
  <c r="L40" i="18" s="1"/>
  <c r="K39" i="18"/>
  <c r="K40" i="18" s="1"/>
  <c r="H39" i="18"/>
  <c r="H40" i="18" s="1"/>
  <c r="L16" i="18"/>
  <c r="L17" i="18" s="1"/>
  <c r="J39" i="18"/>
  <c r="J40" i="18" s="1"/>
  <c r="L31" i="18"/>
  <c r="L32" i="18" s="1"/>
  <c r="K9" i="18"/>
  <c r="K10" i="18" s="1"/>
  <c r="I39" i="18"/>
  <c r="I40" i="18" s="1"/>
  <c r="J9" i="18"/>
  <c r="J10" i="18" s="1"/>
  <c r="K31" i="18"/>
  <c r="K32" i="18" s="1"/>
  <c r="K24" i="18"/>
  <c r="K25" i="18" s="1"/>
  <c r="K16" i="18"/>
  <c r="K17" i="18" s="1"/>
  <c r="I31" i="18"/>
  <c r="I32" i="18" s="1"/>
  <c r="I24" i="18"/>
  <c r="I25" i="18" s="1"/>
  <c r="H33" i="21" l="1"/>
  <c r="H37" i="21"/>
  <c r="H42" i="21" s="1"/>
  <c r="H41" i="21" s="1"/>
  <c r="J33" i="8" l="1"/>
  <c r="H33" i="8"/>
  <c r="H41" i="8" l="1"/>
  <c r="G41" i="8"/>
  <c r="J37" i="8"/>
  <c r="J42" i="8" s="1"/>
  <c r="J41" i="8" s="1"/>
  <c r="E10" i="29" s="1"/>
  <c r="E13" i="29" s="1"/>
  <c r="E15" i="29" s="1"/>
  <c r="E7" i="29" s="1"/>
  <c r="E10" i="27" l="1"/>
  <c r="E13" i="27" s="1"/>
  <c r="E15" i="27" s="1"/>
  <c r="E16" i="27" s="1"/>
  <c r="E17" i="27" s="1"/>
  <c r="E7" i="27" s="1"/>
  <c r="E23" i="27"/>
  <c r="E26" i="27" s="1"/>
  <c r="H31" i="18"/>
  <c r="H32" i="18" s="1"/>
  <c r="H64" i="8"/>
  <c r="G25" i="30" s="1"/>
  <c r="G26" i="30" s="1"/>
  <c r="H68" i="8"/>
  <c r="G32" i="30" s="1"/>
  <c r="G33" i="30" s="1"/>
  <c r="G39" i="28" l="1"/>
  <c r="G40" i="28" s="1"/>
  <c r="G25" i="28"/>
  <c r="G26" i="28" s="1"/>
  <c r="G29" i="27"/>
  <c r="G20" i="27" s="1"/>
  <c r="E28" i="27"/>
  <c r="E29" i="27" s="1"/>
  <c r="E20" i="27" s="1"/>
  <c r="G39" i="18"/>
  <c r="G40" i="18" s="1"/>
  <c r="H24" i="18"/>
  <c r="H25" i="18" s="1"/>
  <c r="H56" i="8"/>
  <c r="G11" i="30" s="1"/>
  <c r="G12" i="30" s="1"/>
  <c r="H9" i="18"/>
  <c r="H10" i="18" s="1"/>
  <c r="H16" i="18"/>
  <c r="H17" i="18" s="1"/>
  <c r="G11" i="28" l="1"/>
  <c r="G12" i="28" s="1"/>
  <c r="G31" i="18"/>
  <c r="G32" i="18" s="1"/>
  <c r="G16" i="18"/>
  <c r="G17" i="18" s="1"/>
  <c r="G24" i="18"/>
  <c r="G25" i="18" s="1"/>
  <c r="G9" i="18"/>
  <c r="G10" i="18" s="1"/>
</calcChain>
</file>

<file path=xl/comments1.xml><?xml version="1.0" encoding="utf-8"?>
<comments xmlns="http://schemas.openxmlformats.org/spreadsheetml/2006/main">
  <authors>
    <author>Jürgen Weidig</author>
  </authors>
  <commentList>
    <comment ref="K25" authorId="0" shapeId="0">
      <text>
        <r>
          <rPr>
            <sz val="12"/>
            <color indexed="81"/>
            <rFont val="Arial"/>
            <family val="2"/>
          </rPr>
          <t>in Höhe von 84 %
Rechtsstand 01.01.2013</t>
        </r>
      </text>
    </comment>
    <comment ref="K26" authorId="0" shapeId="0">
      <text>
        <r>
          <rPr>
            <sz val="12"/>
            <color indexed="81"/>
            <rFont val="Tahoma"/>
            <family val="2"/>
          </rPr>
          <t>in Höhe von 84 %
Rechtsstand 01.01.2013</t>
        </r>
      </text>
    </comment>
  </commentList>
</comments>
</file>

<file path=xl/sharedStrings.xml><?xml version="1.0" encoding="utf-8"?>
<sst xmlns="http://schemas.openxmlformats.org/spreadsheetml/2006/main" count="1362" uniqueCount="655">
  <si>
    <t>Name und Anschrift der Einrichtung</t>
  </si>
  <si>
    <t>Träger der Einrichtung</t>
  </si>
  <si>
    <t>Rechtsform</t>
  </si>
  <si>
    <t>Art der Einrichtung</t>
  </si>
  <si>
    <t>Kapazität</t>
  </si>
  <si>
    <t>Öffnungstage</t>
  </si>
  <si>
    <t>Belegungstage</t>
  </si>
  <si>
    <t>Auslastungsgrad</t>
  </si>
  <si>
    <t>Personalschlüssel</t>
  </si>
  <si>
    <t>1.</t>
  </si>
  <si>
    <t>1.1.</t>
  </si>
  <si>
    <t>1.3.</t>
  </si>
  <si>
    <t>1.2.</t>
  </si>
  <si>
    <t>1.4.</t>
  </si>
  <si>
    <t>1.5.</t>
  </si>
  <si>
    <t>1.6.</t>
  </si>
  <si>
    <t>1.7.</t>
  </si>
  <si>
    <t>1.8.</t>
  </si>
  <si>
    <t>1.9.</t>
  </si>
  <si>
    <t>1.10.</t>
  </si>
  <si>
    <t>1.11.</t>
  </si>
  <si>
    <t>1.12.</t>
  </si>
  <si>
    <t>1.13.</t>
  </si>
  <si>
    <t>1.14.</t>
  </si>
  <si>
    <t>1.15.</t>
  </si>
  <si>
    <t>1.16.</t>
  </si>
  <si>
    <t>1.17.</t>
  </si>
  <si>
    <t>1.18.</t>
  </si>
  <si>
    <t>Elternbeiträge</t>
  </si>
  <si>
    <t>2.</t>
  </si>
  <si>
    <t>2.1.</t>
  </si>
  <si>
    <t>Personalkosten</t>
  </si>
  <si>
    <t>Abfindungen</t>
  </si>
  <si>
    <t>Kinderkrippe bis 6 Stunden</t>
  </si>
  <si>
    <t>Zusammenfassung:</t>
  </si>
  <si>
    <t>3.</t>
  </si>
  <si>
    <t>Kinderkrippe über 6 Stunden</t>
  </si>
  <si>
    <t>Kindergarten bis 6 Stunden</t>
  </si>
  <si>
    <t>Kindergarten über 6 Stunden</t>
  </si>
  <si>
    <t>Hort bis 4 Stunden</t>
  </si>
  <si>
    <t>Hort über 4 Stunden</t>
  </si>
  <si>
    <t>4.</t>
  </si>
  <si>
    <t>*</t>
  </si>
  <si>
    <t xml:space="preserve"> </t>
  </si>
  <si>
    <t>Kita:</t>
  </si>
  <si>
    <t>Kinderkrippe
bis 6 Stunden</t>
  </si>
  <si>
    <t>Kinderkrippe
über 6 Stunden</t>
  </si>
  <si>
    <t>Kindergarten
bis 6 Stunden</t>
  </si>
  <si>
    <t>Kindergarten
über 6 Stunden</t>
  </si>
  <si>
    <t>Hort
bis 4 Stunden</t>
  </si>
  <si>
    <t>Hort
über 4 Stunden</t>
  </si>
  <si>
    <t>Angaben in  €</t>
  </si>
  <si>
    <t>1b     Kosten im Quartal</t>
  </si>
  <si>
    <t>2b     Kosten im Quartal</t>
  </si>
  <si>
    <t>3b     Kosten im Quartal</t>
  </si>
  <si>
    <t>4b    Kosten im Quartal</t>
  </si>
  <si>
    <t>FD Finanzhilfen für Familien</t>
  </si>
  <si>
    <t>Essengeld der Beschäftigten</t>
  </si>
  <si>
    <t>Erstattungen vom Finanzamt</t>
  </si>
  <si>
    <t>Essengeld (Eltern)</t>
  </si>
  <si>
    <t>3.1.</t>
  </si>
  <si>
    <t>3.2.</t>
  </si>
  <si>
    <t>3.3.</t>
  </si>
  <si>
    <t>3.4.</t>
  </si>
  <si>
    <t>3.5.</t>
  </si>
  <si>
    <t>3.6.</t>
  </si>
  <si>
    <t>3.7.</t>
  </si>
  <si>
    <t>Leitungsanteile des Vorjahres</t>
  </si>
  <si>
    <t>Stichtag</t>
  </si>
  <si>
    <t>01.12.</t>
  </si>
  <si>
    <t>01.03.</t>
  </si>
  <si>
    <t>01.06.</t>
  </si>
  <si>
    <t>Anzahl tatsächliches pädagogisches Personal:</t>
  </si>
  <si>
    <t>notwendiges pädagogisches Personal</t>
  </si>
  <si>
    <t xml:space="preserve">   - … für Leiterin</t>
  </si>
  <si>
    <t xml:space="preserve">   - … für Erzieherin</t>
  </si>
  <si>
    <t>ja</t>
  </si>
  <si>
    <t>nein</t>
  </si>
  <si>
    <t>Erläuterungen zur Nutzung der EXCEL-Tabelle zur Entgeltberechnung für Kindertagesstätten</t>
  </si>
  <si>
    <t>Eingaben können nur in der Eingebetabelle vorgenommen werden. Für jede Betreuungsart (KK bis 6 Stunden Betreuungszeit, KK über 6 Stunden Betreuungszeit u.s.w. wird in einer gesondeten Tabelle die Berechnung durchgeführt.</t>
  </si>
  <si>
    <t>Eingaben können nur in die grau hinterlegten Felder der Eingabetabelle vorgenommen werden. Gelb hinterlegte Felder sind mit Werten vorbelegt, die aber bei Notwendigkeit überschrieben werden können.</t>
  </si>
  <si>
    <t>Hinweis:</t>
  </si>
  <si>
    <t>Es wird empfohlen, die Datei für jede zu berechnende Kitas unter einem anderen Namen zu speichern.</t>
  </si>
  <si>
    <t>Tagessatz pro Kind mit Berücksichtigung Elternbeitrag ohne Zuschüsse Landkreis
(andere öffentliche Träger der öffentl. JH im Land Brandenburg oder andere Bundesländer.
--&gt;Potsdam, Brandenburg/ Havel, LK TF, LK LDS)</t>
  </si>
  <si>
    <t>Kostensatz pro Kind mit Berücksichtigung Elternbeitrag ohne Zuschüsse Landkreis
(andere öffentliche Träger der öffentl. JH im Land Brandenburg odedr andere Bundesländer.
--&gt;Potsdam, Brandenburg/ Havel, LK TF, LK LDS)</t>
  </si>
  <si>
    <t>01.09.</t>
  </si>
  <si>
    <t xml:space="preserve"> Durchschnittssatz ErzieherIn pro Monat</t>
  </si>
  <si>
    <t xml:space="preserve"> Durchschnittssatz LeiterIn pro Monat</t>
  </si>
  <si>
    <t>Kostenausgleich im Amt?</t>
  </si>
  <si>
    <t>1.19.</t>
  </si>
  <si>
    <t>Zuschüsse zur Sprachstandsförderung</t>
  </si>
  <si>
    <t>Kostenausgleich im Amt ?</t>
  </si>
  <si>
    <t>Zuschüsse des Leistungsverpflichteten  …</t>
  </si>
  <si>
    <t>päd. LA</t>
  </si>
  <si>
    <t xml:space="preserve">Stichtag </t>
  </si>
  <si>
    <t>org. LA</t>
  </si>
  <si>
    <t>Betreuungsalter 0 bis unter 3 Jahre</t>
  </si>
  <si>
    <t>Betreuungsalter 3 Jahre bis Schuleintritt</t>
  </si>
  <si>
    <t>Betreuungsalter Klassenstufe 1 bis 6</t>
  </si>
  <si>
    <t xml:space="preserve">Durchschnittlicher päd. Leitungsanteil des Vorjahres: </t>
  </si>
  <si>
    <t>Durchschnittlicher org. Leitungsanteil des Vorjahres:</t>
  </si>
  <si>
    <t>Summe der Erträge (Pkt.1.) fixe Kosten</t>
  </si>
  <si>
    <t>1.20.</t>
  </si>
  <si>
    <t>Zuschüsse Qualitätsmanagement</t>
  </si>
  <si>
    <t>Formeln und Standardwerte sind dann überschrieben</t>
  </si>
  <si>
    <t>Zuschüsse für Projekte oder von anderen öffentlichen Körperschaften</t>
  </si>
  <si>
    <t>Pädagogisches Personal/ErzieherIn</t>
  </si>
  <si>
    <t>Pädagogisches Personal/Leiterin</t>
  </si>
  <si>
    <t>Pädagogisches Personal/Leiterin Organisationsanteil</t>
  </si>
  <si>
    <t>Verwaltungsumlage/Trägerkosten</t>
  </si>
  <si>
    <t xml:space="preserve">Leistungen von Versicherungen </t>
  </si>
  <si>
    <t>Zuschüsse der Agentur für Arbeit für Maßnahmen der Arbeitsförderung</t>
  </si>
  <si>
    <t>Jahr:</t>
  </si>
  <si>
    <t>Zuschüsse im Rahmen des Bildungs- und Teilhabegesetzes</t>
  </si>
  <si>
    <t xml:space="preserve">Erstattungen der Krankenkassen </t>
  </si>
  <si>
    <t>Erträge aus Vermietung und Verpachtung</t>
  </si>
  <si>
    <t>Erträge aus in der Kita durchgeführte Kurse und Freizeitgestaltung</t>
  </si>
  <si>
    <t>Geldspenden und Erträge aus Festen, Verkaufsaktionen</t>
  </si>
  <si>
    <t>Zinsen und weitere Erträge</t>
  </si>
  <si>
    <t>Finanzielle Eigenleistungen des Trägers</t>
  </si>
  <si>
    <t>Zuschüsse für Kinder mit Integrationsbedarf und besonderen Förderbedarf</t>
  </si>
  <si>
    <t xml:space="preserve">Personal- und Sachkosten für pädagogische Arbeit </t>
  </si>
  <si>
    <t>Sprachstandsförderung</t>
  </si>
  <si>
    <t>Aufwendungen für Personal in Altersteilzeit und Vorruhestand</t>
  </si>
  <si>
    <t>Personalkosten für die Integration und besonderen Förderbedarf</t>
  </si>
  <si>
    <t>Personalkosten für die Ausbildung von pädagogischen Personal oder für eine Konsultationskindertagestätte</t>
  </si>
  <si>
    <t>Vertretungskosten</t>
  </si>
  <si>
    <t>Praktikanten, BFD, FSJ, ijgd</t>
  </si>
  <si>
    <t>Lohnfortzahlung im Krankheitsfall</t>
  </si>
  <si>
    <t>Aufwendungen für weitere Lohnzahlung</t>
  </si>
  <si>
    <t>Honorarkräfte</t>
  </si>
  <si>
    <t>Aufwendungen für pädagogisches Personal</t>
  </si>
  <si>
    <t>Pflichtige Sozialversicherungsumlagen</t>
  </si>
  <si>
    <t>U 1 - Entgeltfortzahlungsversicherung</t>
  </si>
  <si>
    <t>U 2 - Entgeltfortzahlungsversicherung</t>
  </si>
  <si>
    <t>U 3 - Insolvenzgeldumlage</t>
  </si>
  <si>
    <t>Aus- und Fortbildung/Reisekosten/Supervision</t>
  </si>
  <si>
    <t>Aus- und Fortbildung</t>
  </si>
  <si>
    <t>Reisekosten zur Fortbildung und Dienstreisen</t>
  </si>
  <si>
    <t>Supervision</t>
  </si>
  <si>
    <t>Qualitätsmanagement</t>
  </si>
  <si>
    <t>sonstige Personalnebenkosten</t>
  </si>
  <si>
    <t>Rundfunkbeitrag GEZ</t>
  </si>
  <si>
    <t>sonstige Kosten der Versorgung mit technischen Medien</t>
  </si>
  <si>
    <t>Personal- und Sachkosten für das Grundstück und Gebäude der Kita, 
sowie für dessen Bewirtschaftung</t>
  </si>
  <si>
    <t>4.1.</t>
  </si>
  <si>
    <t>Hauswirtschaftliches und technisches Personal
(ohne Küchenpersonal)</t>
  </si>
  <si>
    <t>Aus- und Fortbildung/Reisekosten</t>
  </si>
  <si>
    <t>4.2.</t>
  </si>
  <si>
    <t>Fortbildung</t>
  </si>
  <si>
    <t>Reisekosten zur Fortbildung</t>
  </si>
  <si>
    <t>Dienstreisen</t>
  </si>
  <si>
    <t>4.3.</t>
  </si>
  <si>
    <t>Reinigungsgeräte/ - mittel (Sanitärbedarf, Hygieneartikel, Wäschereinigung)</t>
  </si>
  <si>
    <t>4.5.</t>
  </si>
  <si>
    <t>4.6.</t>
  </si>
  <si>
    <t>Leistungen durch Fremdbetriebe</t>
  </si>
  <si>
    <t>Hausmeisterdienste durch Fremdbetriebe</t>
  </si>
  <si>
    <t>Reinigung durch Fremdbetriebe</t>
  </si>
  <si>
    <t>Objektschutz</t>
  </si>
  <si>
    <t>Wäschereinigung- und pflege</t>
  </si>
  <si>
    <t>Ungeziefer- oder Schädlingsbekämpfung, -kontrollen</t>
  </si>
  <si>
    <t>Winterdienst/Straßenreinigung und Gartenpflege</t>
  </si>
  <si>
    <t>4.7.</t>
  </si>
  <si>
    <t>Dienst/- Schutzbekleidung beim technischen Personal</t>
  </si>
  <si>
    <t>4.8.</t>
  </si>
  <si>
    <t>Mieten und Pachten</t>
  </si>
  <si>
    <t>Tatsächliche Miete</t>
  </si>
  <si>
    <t>Pachten/Erbbaurecht</t>
  </si>
  <si>
    <t>4.9.</t>
  </si>
  <si>
    <t xml:space="preserve">Erhaltungsaufwand/Pflege des Gebäudes/Grundstücks und Wartung/Prüfung der Anlagen </t>
  </si>
  <si>
    <t>Erhaltungsaufwand, Reparaturen</t>
  </si>
  <si>
    <t>Wartung und Prüfung</t>
  </si>
  <si>
    <t>Brandschutz</t>
  </si>
  <si>
    <t>4.10.</t>
  </si>
  <si>
    <t xml:space="preserve">Gebäude- und Sachversicherungen </t>
  </si>
  <si>
    <t>Gebäudeversicherung</t>
  </si>
  <si>
    <t>Inventarversicherung</t>
  </si>
  <si>
    <t>4.11.</t>
  </si>
  <si>
    <t>Wärme/Energie/Wasser/Abwasser</t>
  </si>
  <si>
    <t>4.12.</t>
  </si>
  <si>
    <t>öffentliche Abgaben Grundstück/Gebäude</t>
  </si>
  <si>
    <t>Müll- und Abfallkosten</t>
  </si>
  <si>
    <t>Straßenreinigungskosten</t>
  </si>
  <si>
    <t>Winterdienstkosten</t>
  </si>
  <si>
    <t>Kosten für sonstige öffentliche Abgaben</t>
  </si>
  <si>
    <t>Sonstige Kosten</t>
  </si>
  <si>
    <t>5.</t>
  </si>
  <si>
    <t>Personal und Sachkosten für die Versorgung mit Essen</t>
  </si>
  <si>
    <t>5.1.</t>
  </si>
  <si>
    <t>Küchenpersonal</t>
  </si>
  <si>
    <t>5.2.</t>
  </si>
  <si>
    <t>Dienst/- Schutzbekleidung beim Küchenpersonal</t>
  </si>
  <si>
    <t>5.3.</t>
  </si>
  <si>
    <t>Lebensmittelkosten</t>
  </si>
  <si>
    <t>5.4.</t>
  </si>
  <si>
    <t>Entsorgung von Speiseresten</t>
  </si>
  <si>
    <t>5.5.</t>
  </si>
  <si>
    <t>5.6.</t>
  </si>
  <si>
    <t>5.7.</t>
  </si>
  <si>
    <t>Geringwertige Wirtschaftsgüter</t>
  </si>
  <si>
    <t>Sonstige Personal und Sachkosten</t>
  </si>
  <si>
    <t>6.</t>
  </si>
  <si>
    <t>Maßnahmen zur Unfallverhütung und medizinische Betreuung</t>
  </si>
  <si>
    <t>6.1.</t>
  </si>
  <si>
    <t>Arbeitsmedizinische Betreuung der Arbeitnehmer</t>
  </si>
  <si>
    <t>Erste-Hilfe-Ausstattung nach DIN 13169</t>
  </si>
  <si>
    <t>Grund- und anlassbezogene Betreuung</t>
  </si>
  <si>
    <t>arbeitsmedizinische Vorsorgeuntersuchungen</t>
  </si>
  <si>
    <t>6.2.</t>
  </si>
  <si>
    <t>Beiträge</t>
  </si>
  <si>
    <t>Verbands- und Organisationsbeiträge</t>
  </si>
  <si>
    <t>Beiträge zur Betriebshaftpflicht/Unfallversicherung</t>
  </si>
  <si>
    <t>Beiträge zur Berufsgenossenschaft und Unfallkasse BRB</t>
  </si>
  <si>
    <t>6.3.</t>
  </si>
  <si>
    <t>Schwerbehindertenabgabe</t>
  </si>
  <si>
    <t>6.4.</t>
  </si>
  <si>
    <t>6.5.</t>
  </si>
  <si>
    <t>Personalrat/Betriebsrat</t>
  </si>
  <si>
    <t>6.6.</t>
  </si>
  <si>
    <t>Datenschutz</t>
  </si>
  <si>
    <t>6.7.</t>
  </si>
  <si>
    <t>7.1.</t>
  </si>
  <si>
    <t>7.</t>
  </si>
  <si>
    <t>8.</t>
  </si>
  <si>
    <t>Anschaffung von abnutzbaren beweglichen Vermögensgegenständen durch Leasing</t>
  </si>
  <si>
    <t>Zinsen für Fremdkapital</t>
  </si>
  <si>
    <t xml:space="preserve">Summe </t>
  </si>
  <si>
    <t>Kostenausgleich:</t>
  </si>
  <si>
    <t>Leitungsanteile:</t>
  </si>
  <si>
    <t>Ja/Nein</t>
  </si>
  <si>
    <t>Ist Kommunaler Träger ?</t>
  </si>
  <si>
    <t>feste Einstellungen:</t>
  </si>
  <si>
    <t>Kostenausgleich ?</t>
  </si>
  <si>
    <t>Zusammenfassung</t>
  </si>
  <si>
    <t>Erträge</t>
  </si>
  <si>
    <t>Aufwendungen</t>
  </si>
  <si>
    <t>Wärme</t>
  </si>
  <si>
    <t>Energie</t>
  </si>
  <si>
    <t>Wasser</t>
  </si>
  <si>
    <t>Abwasser</t>
  </si>
  <si>
    <t>Freie Träger, Variante 3</t>
  </si>
  <si>
    <t>Pauschale</t>
  </si>
  <si>
    <t>Öffnungstage:</t>
  </si>
  <si>
    <t>Bitte ausblenden!</t>
  </si>
  <si>
    <t>Trägerart / Buchhaltungsart</t>
  </si>
  <si>
    <t>örtlicher Träger der Jugendhilfe</t>
  </si>
  <si>
    <t>Trägerart/ Buchhaltungsart:</t>
  </si>
  <si>
    <t>Bez. Jugendamt:</t>
  </si>
  <si>
    <t>KK anzeigen</t>
  </si>
  <si>
    <t>KG anzeigen</t>
  </si>
  <si>
    <t>Hort anzeigen</t>
  </si>
  <si>
    <t>abzügl. Amtsumlage:</t>
  </si>
  <si>
    <t>Verwaltungsumlage</t>
  </si>
  <si>
    <t>PS KK bis 6 Std.</t>
  </si>
  <si>
    <t>PS KK über 6 Std.</t>
  </si>
  <si>
    <t>PS KG bis 6 Std.</t>
  </si>
  <si>
    <t>PS KG über 6 Std.</t>
  </si>
  <si>
    <t>PS Hort bis 4 Std.</t>
  </si>
  <si>
    <t>PS Hort über 4 Std.</t>
  </si>
  <si>
    <t>Finanzierung Leiter</t>
  </si>
  <si>
    <t>Finanzierung Erzieher KK</t>
  </si>
  <si>
    <t>Finanzierung Erzieher KG</t>
  </si>
  <si>
    <t>Finanzierung Erzieher Hort</t>
  </si>
  <si>
    <t>Zuschüsse vom überörtlichen Träger der Jugendhilfe</t>
  </si>
  <si>
    <t>1.21.</t>
  </si>
  <si>
    <t>Erträge für betreute Kinder von Tagespflegepersonen</t>
  </si>
  <si>
    <t>Eigenleistungen des Trägers (nur informativ, wird nicht in der Summe berücksichtigt)</t>
  </si>
  <si>
    <t>Sachspenden</t>
  </si>
  <si>
    <t>Arbeitsleistungen</t>
  </si>
  <si>
    <t>Bereitstellung vom zusätzlichem Personal</t>
  </si>
  <si>
    <t>Sonstiges</t>
  </si>
  <si>
    <t>Aufwendungen Personalkosten</t>
  </si>
  <si>
    <t>Sachkosten für die Sprachförderung  (GWG´s bis 150 €)</t>
  </si>
  <si>
    <t>Vertretungspauschale für den Ausfall von Tagespflegepersonen</t>
  </si>
  <si>
    <t>Spiel- und Beschäftigungsverbrauchsmaterial und
Freizeitgestaltung/Medien</t>
  </si>
  <si>
    <t>Spiel- und Beschäftigungsmaterial und Freizeitgestaltung (GWG´s bis 105 €)</t>
  </si>
  <si>
    <t>4.4.</t>
  </si>
  <si>
    <t>kalkulatorische Miete</t>
  </si>
  <si>
    <t>Fremdleistungen (Nebenkosten für die Versorgung)</t>
  </si>
  <si>
    <t>7.2.</t>
  </si>
  <si>
    <t>7.3.</t>
  </si>
  <si>
    <t>7.4.</t>
  </si>
  <si>
    <t xml:space="preserve">Anschaffung (Kauf)/Herstellung von abnutzbaren beweglichen Vermögensgegenständen im Bereich von 150 € bis 1.000 €     </t>
  </si>
  <si>
    <t>Anschaffung (Kauf)/Herstellung von abnutzbaren beweglichen Vermögensgegenständen im Bereich ab 1.000 €</t>
  </si>
  <si>
    <t>Fördermittel</t>
  </si>
  <si>
    <t>9.</t>
  </si>
  <si>
    <t>Kostensatz, die die amtsfreie Gemeinde/ Stadt bzw. Amt
für Kinder ausserhalb ihres Zuständigkeitsbereiches, aber im LK PM zahlt</t>
  </si>
  <si>
    <t>Zuschüsse zu den Betriebskosten gemäß § 16 Abs. 3 KitaG an freie Träger</t>
  </si>
  <si>
    <t>Kostensatz pro Kind ohne Zuschüsse vom Landkreis* und ohne Elternbeitrag, ohne Essengeldbeitrag** entspr. Staatsvertrag  mit Berlin</t>
  </si>
  <si>
    <t>**</t>
  </si>
  <si>
    <t>Zuweisungen für laufende Zwecke von Gemeinden/GV</t>
  </si>
  <si>
    <t>Benutzungsgebühren und ähnliche Entgelte</t>
  </si>
  <si>
    <t>Erträge aus dem Verkauf von Vorräten (Verpflegung an Beschäftigte)</t>
  </si>
  <si>
    <t>aktivierte Eigenleistungen</t>
  </si>
  <si>
    <t>Zuweisungen und Zuschüsse für laufende Zwecke - Untergliederung je nach Zuschussgeber</t>
  </si>
  <si>
    <t>Zuweisungen für laufende Zwecke vom sonstigen öffentlichen Bereich</t>
  </si>
  <si>
    <t>Erstattungen von übrigen Bereichen</t>
  </si>
  <si>
    <t>Personalaufwand, Beiträge zur gesetzl. SV für tariflich Beschäftigte</t>
  </si>
  <si>
    <t>Personalaufwand, Beiträge zur gesetzl. SV für sonstige Beschäftigte</t>
  </si>
  <si>
    <t>Beihilfen und Unterstützungsleistungen für Beschäftigte</t>
  </si>
  <si>
    <t>sonstige Personal- und Versorgungsaufwendungen</t>
  </si>
  <si>
    <t>Besondere Aufwendungen für Beschäftigte = max-Grenze
(tats.Kosten bis 1.800 €/Einrichtung)</t>
  </si>
  <si>
    <t>Bewirtschaftung der Grundstücke und baul. Anlagen</t>
  </si>
  <si>
    <t>Aufwendungen für den Erwerb von Vorräten</t>
  </si>
  <si>
    <t>Zinsen und sonstige Finanzaufwendungen</t>
  </si>
  <si>
    <t>Aufwendungen für sonstige Dienstleistungen</t>
  </si>
  <si>
    <t>Steuern, Versicherungen, Schadensfälle</t>
  </si>
  <si>
    <t>5012, 5032</t>
  </si>
  <si>
    <t>5019, 5039</t>
  </si>
  <si>
    <t>Reinigungskraft</t>
  </si>
  <si>
    <t>Hausmeister</t>
  </si>
  <si>
    <t>Sachkosten für den Ersatz und die Ergänzung von Einrichtungsgegenständen 
(außer Küche und Spiel-und Beschäftigungsmaterial)</t>
  </si>
  <si>
    <t>Kontierung</t>
  </si>
  <si>
    <t>Beschreibung</t>
  </si>
  <si>
    <t>Tagessatz pro Kind ohne Zuschüsse vom Landkreis* und ohne Elternbeitrag, ohne Essengeldbeitrag** entspr. Staatsvertrag  mit Berlin</t>
  </si>
  <si>
    <t xml:space="preserve">  </t>
  </si>
  <si>
    <t>Personalkosten über das notwendige pädagogische Personal hinaus</t>
  </si>
  <si>
    <t>Bezeichnung der Kontierung
lt. Kommunalem Kontenrahmenplan des Landes BRB</t>
  </si>
  <si>
    <t xml:space="preserve"> Erträge aus Kostenerstattungen, Kostenumlagen</t>
  </si>
  <si>
    <t>Erstattung von Steuern</t>
  </si>
  <si>
    <t>Zinserträge</t>
  </si>
  <si>
    <t>Geschäftsaufwendungen (geringstwertige Wirtschaftsgüter)
Sofortaufwand</t>
  </si>
  <si>
    <t>5012, 5032
5019, 5039</t>
  </si>
  <si>
    <t>Personalaufwand, Beiträge zur gesetzl. SV für tariflich Beschäftigte
Personalaufwand, Beiträge zur gesetzl. SV für sonstige Beschäftigte</t>
  </si>
  <si>
    <t xml:space="preserve"> Beiträge zur gesetzlichen Sozialversicherung</t>
  </si>
  <si>
    <t>Besondere Aufwendungen für Beschäftigte</t>
  </si>
  <si>
    <t>Dienstaufwendungen</t>
  </si>
  <si>
    <t>sonstige Aufwendungen für die Inanspruchnahme von Rechten und Diensten</t>
  </si>
  <si>
    <t xml:space="preserve">Geschäftsaufwendungen </t>
  </si>
  <si>
    <t>Unterhaltung der Grundstücke und baul. Anlagen</t>
  </si>
  <si>
    <t xml:space="preserve">Besondere Aufwendungen für Beschäftigte </t>
  </si>
  <si>
    <t>Bewirtschaftung der Grundstücke und baul.Anlagen</t>
  </si>
  <si>
    <t>Zuweisungen und Zuschüsse für laufende Zwecke</t>
  </si>
  <si>
    <t>Sonstige Personal- und Versorgungsaufwendungen</t>
  </si>
  <si>
    <t xml:space="preserve">Abschreibungen auf immaterielle Vermögensgegenstände und Sachanlagen (Sammelposten) </t>
  </si>
  <si>
    <t xml:space="preserve">Leasing </t>
  </si>
  <si>
    <t>Zuschüsse zur Sprachförderung</t>
  </si>
  <si>
    <t>der Essenbeitrag ist Berlin separat in Rechnung zu stellen</t>
  </si>
  <si>
    <t>Freie Träger/Standardkontenrahmen SKR49, Vereine/Stiftungen/gGmbH</t>
  </si>
  <si>
    <t>Freie Träger/Standardkontenrahmen SKR03</t>
  </si>
  <si>
    <t>Kommunale Träger/Variante 2</t>
  </si>
  <si>
    <t>Kommunale Träger/Kommunaler Kontenrahmenplan der Landes BRB</t>
  </si>
  <si>
    <t>Finanzierung Erzieher KK altes Recht</t>
  </si>
  <si>
    <t>Version:</t>
  </si>
  <si>
    <t>Dateiversion:</t>
  </si>
  <si>
    <t>Höchstmöglicher Elternbeitrag in der Elternbeitragssatzung/-ordnung bei Berücksichtigung des Zuschusses des örtlichen Trägers der Jugendhilfe</t>
  </si>
  <si>
    <t>Kitanummer</t>
  </si>
  <si>
    <t>Kita-Mehrbelastungsverordnung (§ 4 Abs. 4 Kita-MBAV)</t>
  </si>
  <si>
    <t>Finanzierung Leiter altes Recht</t>
  </si>
  <si>
    <t>Die Berechnung der Tageskosten und der Kosten je Kind und Tag erfolgt Zeilenweise.
Für die Bereiche 1. Einnahmen, 2. Personalkosten und 3. Sachkosten wird spaltenweise eine Summe gebildet mit Ausnahme der Spalte Kosten je Kind und Tag. Hier erfolgt in der Summenzeile eine zeilenweise Berechnung.
Sind die in Spalte Gesamtkosten je Tag eingetragenen Werte zu gering, führt das dazu, dass durch Runden
auf 2 Nachkommastellen der Wert 0,00 für die Einzelposition errechnet wird. Bei der Summenbildung in der Spalte wird der Ansatz dieser Einnahme oder Ausgabe eleminiert.
Der Betrag Kosten je Kind und Tag wird in der Zeile berechnet.  Differenzen zur Summenbildung können dadurch auftreten.</t>
  </si>
  <si>
    <t>Eigenleistungen des Trägers
(nur informativ, wird nicht in der Summe berücksichtigt)</t>
  </si>
  <si>
    <t>Sockel-Leitungsanteil gemäß § 5 KitaPerV</t>
  </si>
  <si>
    <t xml:space="preserve">  - … Sockel-Leitungsanteil gemäß § 5 KitaPerV</t>
  </si>
  <si>
    <t xml:space="preserve"> Durchschnittssatz gemäß KitaLAV</t>
  </si>
  <si>
    <t>Jahresmittel der belegten Plätze des Vorjahres:</t>
  </si>
  <si>
    <t>- ohne Differenzierung nach Altersgruppen (KK, KG, Hort)</t>
  </si>
  <si>
    <t>- nur für Kinder im Kinderkrippenalter</t>
  </si>
  <si>
    <t>- nur für Kinder im Kindergartenalter</t>
  </si>
  <si>
    <t>- nur für Kinder im Grundschulalter</t>
  </si>
  <si>
    <t>- für Kinder 0 bis zur Einschulung, wenn keine Differenzierung in
  den Elternbeiträgen erfolgt (Grundlage ist die Elternbeitrags- 
  satzung / -ordnung)</t>
  </si>
  <si>
    <t>belegte Plätze</t>
  </si>
  <si>
    <t>Ausgleichsbetrag</t>
  </si>
  <si>
    <t>Ausgleichsbeträge gemäß KitaLAV</t>
  </si>
  <si>
    <t>Ausgleichsbetrag gemäß KitaLAV</t>
  </si>
  <si>
    <t>Zuschuss beitragsfreies Jahr</t>
  </si>
  <si>
    <t>1.2a</t>
  </si>
  <si>
    <t>Durchschnittlicher Elternbeitrag für Kinder im letzten Kitajahr beträgt (Grundlage für die Beantragung eines höheren Zuschusses gemäß § 17b Abs. 2 KitaG)</t>
  </si>
  <si>
    <t>1.2b</t>
  </si>
  <si>
    <t>erhöhter Zuschuss für das beitragsfreie Kitajahr</t>
  </si>
  <si>
    <t>Elternbeiträge für Kinder, die nicht beitragsfrei gestellt sind</t>
  </si>
  <si>
    <t>Krankengeldzuschüsse für das technische Personal</t>
  </si>
  <si>
    <t>Krankengeldzuschuss</t>
  </si>
  <si>
    <t>1.2c</t>
  </si>
  <si>
    <t>Zuschuss für Kinder mit niedrigem Einkommen und Sozialleistungen</t>
  </si>
  <si>
    <t>1.2d</t>
  </si>
  <si>
    <t>Zuschuss i.H.v. 600,00 € je Kind und Jahr bei einer Betreuung von über 8 Stunden</t>
  </si>
  <si>
    <t>1.2e</t>
  </si>
  <si>
    <t xml:space="preserve">Zuschuss für entgangene Elternbeiträge "Corona" </t>
  </si>
  <si>
    <t>Kinderkrippe
über 
6 Stunden</t>
  </si>
  <si>
    <t>Kinderkrippe
bis 
6 Stunden</t>
  </si>
  <si>
    <t>Kindergarten
bis 
6 Stunden</t>
  </si>
  <si>
    <t>Kindergarten
über 
6 Stunden</t>
  </si>
  <si>
    <t>Hort
bis 
4 Stunden</t>
  </si>
  <si>
    <t>Hort
über 
4 Stunden</t>
  </si>
  <si>
    <t>Zuschüsse vom überörtlichen Träger der Jugendhilfe (Pandemie)</t>
  </si>
  <si>
    <t>Diese Datei ist Eigentum des Landratsamtes Potsdam-Mittelmark. Eine unbefugte Weitergabe an Dritte ist nicht gestattet!
Stand: 23.08.2022</t>
  </si>
  <si>
    <t>1.22.</t>
  </si>
  <si>
    <t xml:space="preserve">Aufwendungen </t>
  </si>
  <si>
    <t>Personalkosten des tätigen pädagogischen Personals</t>
  </si>
  <si>
    <t>Pädagogisches Personal/LeiterIn</t>
  </si>
  <si>
    <t>Pädagogisches Personal/LeiterIn Organisationsanteil</t>
  </si>
  <si>
    <t>Kosten des weiteren pädagogischen Personals</t>
  </si>
  <si>
    <t>A.4.2</t>
  </si>
  <si>
    <t>Kosten für BFD, FSJ, ijgd</t>
  </si>
  <si>
    <t>Kosten für Auszubildende gemäß § 10 Abs. 2-4 KitaPersV und PraktikantInnen</t>
  </si>
  <si>
    <t>Kosten für pädagogisches Personal im Rahmen der Sprachförderung/Sprachstandsfeststellung</t>
  </si>
  <si>
    <t>Kosten für pädagogisches Personal (sonstige)</t>
  </si>
  <si>
    <t>zusätzliche Personalkosten</t>
  </si>
  <si>
    <t>Vertretungspauschale für den Ausfall von Kindertagespflegepersonen</t>
  </si>
  <si>
    <t>Aufwendungen für weitere Lohnfortzahlung</t>
  </si>
  <si>
    <t>Personalkosten nach § 12a KitaPersV</t>
  </si>
  <si>
    <t>A.4.6</t>
  </si>
  <si>
    <t>Kosten für Honorarkräfte</t>
  </si>
  <si>
    <t>Kosten für ehrenamtliche Kräfte</t>
  </si>
  <si>
    <t>Personal- und Sachkosten für Qualitäts- und Organisationsentwicklung</t>
  </si>
  <si>
    <t>B.</t>
  </si>
  <si>
    <t>B.1</t>
  </si>
  <si>
    <t>A.4.8</t>
  </si>
  <si>
    <t>A.4.7</t>
  </si>
  <si>
    <t>A.4.5</t>
  </si>
  <si>
    <t>A.4.4</t>
  </si>
  <si>
    <t>A.4.3</t>
  </si>
  <si>
    <t>A.4.1</t>
  </si>
  <si>
    <t>A.3</t>
  </si>
  <si>
    <t>A.4</t>
  </si>
  <si>
    <t>A.1</t>
  </si>
  <si>
    <t>A.2</t>
  </si>
  <si>
    <t>Fortbildungskosten</t>
  </si>
  <si>
    <t>Lehrgangs- und Kursgebühren</t>
  </si>
  <si>
    <t>B.1.2</t>
  </si>
  <si>
    <t>B.1.1</t>
  </si>
  <si>
    <t>B.1.3</t>
  </si>
  <si>
    <t>Supervision und Coaching</t>
  </si>
  <si>
    <t>B.2</t>
  </si>
  <si>
    <t>Kosten für Qualitätsmanagement und Zertifizierungsverfahren</t>
  </si>
  <si>
    <t>B.2.1</t>
  </si>
  <si>
    <t>C.</t>
  </si>
  <si>
    <t>Sachkosten für die pädagogische Arbeit für den Innen- und Außenbereich</t>
  </si>
  <si>
    <t>C.1</t>
  </si>
  <si>
    <t>AfA / Spiel- und Beschäftigungsmaterial sowie interne und externe Veranstaltungen in der pädagogischen Arbeit</t>
  </si>
  <si>
    <t>C.1.1</t>
  </si>
  <si>
    <t>C.1.2</t>
  </si>
  <si>
    <t>Spiel- und Beschäftigungsmaterial, geringwertige Wirtschaftsgüter</t>
  </si>
  <si>
    <t>C.1.3</t>
  </si>
  <si>
    <t>Spiel- und Beschäftigungsmaterial - Anschaffung (Kauf)/Herstellung von abnutzbaren beweglichen Vermögensgegenständen im Bereich ab 1.000 €</t>
  </si>
  <si>
    <t>C.1.4</t>
  </si>
  <si>
    <t>Sachkosten für die Sprachförderung/Sprachstandsfeststellung bis 150 € (kommunale Träger) bzs. 250 € (freie Träger) (geringstwertige Wirtschaftsgüter)</t>
  </si>
  <si>
    <t>C.1.5</t>
  </si>
  <si>
    <t>D.</t>
  </si>
  <si>
    <t>Personal- und Sachkosten für das Grundstück der Kita und das Gebäude, sowie für deren Bewirtschaftung</t>
  </si>
  <si>
    <t>D.1.</t>
  </si>
  <si>
    <t>AfA/Kosten für das Grundstück</t>
  </si>
  <si>
    <t>D.1.1</t>
  </si>
  <si>
    <t>Grundsteuer Grundstück</t>
  </si>
  <si>
    <t>D.1.2</t>
  </si>
  <si>
    <t>Pflege- und Erhaltungsaufwand des Grundstücks</t>
  </si>
  <si>
    <t>D.1.3</t>
  </si>
  <si>
    <t>D.1.4</t>
  </si>
  <si>
    <t>Außenanlagen auf dem Grundstück - geringwertige Wirtschaftsgüter</t>
  </si>
  <si>
    <t>D.1.5</t>
  </si>
  <si>
    <t>D.2</t>
  </si>
  <si>
    <t>Afa/Miete/Leasing/Kosten für das Gebäude und dessen Umbau und Erweiterung</t>
  </si>
  <si>
    <t>D.2.1</t>
  </si>
  <si>
    <t>Abschreibungen auf das Gebäude</t>
  </si>
  <si>
    <t>D.2.2</t>
  </si>
  <si>
    <t>Abbruch/Beseitigung des Gebäudes</t>
  </si>
  <si>
    <t>D.2.3</t>
  </si>
  <si>
    <t>Miete für das Gebäude</t>
  </si>
  <si>
    <t>tatsächliche Miete</t>
  </si>
  <si>
    <t>Miete vor Neueröffnung</t>
  </si>
  <si>
    <t>D.2.4</t>
  </si>
  <si>
    <t>Leasing</t>
  </si>
  <si>
    <t>D.2.5</t>
  </si>
  <si>
    <t>Umbauten - Baumaßnahmen am Gebäude</t>
  </si>
  <si>
    <t>D.3</t>
  </si>
  <si>
    <t>Erhaltungsaufwand Gebäude/Wartung der technischen Anlagen des Gebäudes</t>
  </si>
  <si>
    <t>D.3.1</t>
  </si>
  <si>
    <t>Reparaturen/Instandhaltung/Schönheitsreparaturen am Gebäude</t>
  </si>
  <si>
    <t>D.3.2</t>
  </si>
  <si>
    <t>Wartung und Prüfung der technischen Anlagen des Gebäudes</t>
  </si>
  <si>
    <t>D.3.3</t>
  </si>
  <si>
    <t>D.4</t>
  </si>
  <si>
    <t>Kosten für Gebäude und Sachversicherung</t>
  </si>
  <si>
    <t>D.4.1</t>
  </si>
  <si>
    <t>D.4.2</t>
  </si>
  <si>
    <t>Sachversicherung des Gebäudes (Inventarversicherung)</t>
  </si>
  <si>
    <t>D.5</t>
  </si>
  <si>
    <t>Kosten für Dienstleistungen des technischen Personals</t>
  </si>
  <si>
    <t>D.5.1</t>
  </si>
  <si>
    <t>Gehälter für das technische und hauswirtschaftliche Personal</t>
  </si>
  <si>
    <t>D.5.2</t>
  </si>
  <si>
    <t>Dienst- und Schutzkleidung/Bekleidungszuschüsse für das technische Personal</t>
  </si>
  <si>
    <t>D.5.3</t>
  </si>
  <si>
    <t>Lehrgangs- und Kursgebühren/Fortbildung</t>
  </si>
  <si>
    <t>D.5.4</t>
  </si>
  <si>
    <t>Reisekosten</t>
  </si>
  <si>
    <t>D.5.5</t>
  </si>
  <si>
    <t>D.5.6</t>
  </si>
  <si>
    <t>D.5.7</t>
  </si>
  <si>
    <t>Reinigungsgeräte/-mittel und Verbrauchsmaterial (Sanitärbedarf, Hygieneartikel)</t>
  </si>
  <si>
    <t>D.5.8</t>
  </si>
  <si>
    <t>Wäschreinigung und -pflege</t>
  </si>
  <si>
    <t>Winterdienst/Straßenreinigung</t>
  </si>
  <si>
    <t>D.5.9</t>
  </si>
  <si>
    <t>Kosten der Ungeziefer- oder Schädlingsbekämpfung, -kontrollen</t>
  </si>
  <si>
    <t>D.5.10</t>
  </si>
  <si>
    <t>D.6</t>
  </si>
  <si>
    <t>Kosten Wärme/Energie/Wasser/Abwasser/sonstige Medienversorgung</t>
  </si>
  <si>
    <t>D.6.1</t>
  </si>
  <si>
    <t>Heizungs-, Energie- (Strom), Wasser- ubnd Abwasserkosten (einschließlich Fäkalienabfuhr)</t>
  </si>
  <si>
    <t>D.6.2</t>
  </si>
  <si>
    <t>sonstige Kosten der Versorgung des Gebäudes mit technischen Medien</t>
  </si>
  <si>
    <t>Internet-, Wlan-, Telefonkosten</t>
  </si>
  <si>
    <t>sonstige Versorgung des Gebäudes mit technischen Medien</t>
  </si>
  <si>
    <t>nicht-öffentliche Anschlussgebühren</t>
  </si>
  <si>
    <t>D.7</t>
  </si>
  <si>
    <t>D.7.1</t>
  </si>
  <si>
    <t>D.7.2</t>
  </si>
  <si>
    <t>D.7.3</t>
  </si>
  <si>
    <t>Müllentsorgung</t>
  </si>
  <si>
    <t>D.7.4</t>
  </si>
  <si>
    <t>D.7.5</t>
  </si>
  <si>
    <t>E.</t>
  </si>
  <si>
    <t>Personal- und Sachkosten für die Versorgung mit Essen</t>
  </si>
  <si>
    <t>E.1</t>
  </si>
  <si>
    <t>Personalkosten für das hauswirtschaftliche Personal</t>
  </si>
  <si>
    <t>E.1.1</t>
  </si>
  <si>
    <t>Kosten für das hauswirtschaftliche Personal</t>
  </si>
  <si>
    <t>E.1.2</t>
  </si>
  <si>
    <t>Kosten für Praktikanten, BFD, FSJ, ijgd</t>
  </si>
  <si>
    <t>Dienst- und Schutzkleidung/Bekleidungszuschüsse für das hauswirtschaftliche Küchenpersonal</t>
  </si>
  <si>
    <t>E.1.3</t>
  </si>
  <si>
    <t>E.1.4</t>
  </si>
  <si>
    <t>Reisekosten zu den Fortbildungen</t>
  </si>
  <si>
    <t>E.1.5</t>
  </si>
  <si>
    <t>E.1.6</t>
  </si>
  <si>
    <t>E.2</t>
  </si>
  <si>
    <t>Lebensmittelkosten und Entsorgungskosten</t>
  </si>
  <si>
    <t>E.2.1</t>
  </si>
  <si>
    <t>Lebensmittelkosten - eigene Zubereitung (inklusive Getränkebereitstellung)</t>
  </si>
  <si>
    <t>E.2.2</t>
  </si>
  <si>
    <t>E.2.3</t>
  </si>
  <si>
    <t>Entsorgung von Speisereste</t>
  </si>
  <si>
    <t>E.3</t>
  </si>
  <si>
    <t>AfA/Miet- und Leasingkosten des Verbrauchs</t>
  </si>
  <si>
    <t>E.3.1</t>
  </si>
  <si>
    <t>Verpflegung - geringstwertige Wirtschaftsgüter</t>
  </si>
  <si>
    <t>E.3.2</t>
  </si>
  <si>
    <t>Verpflegung - Anschaffung (Kauf)/Herstellung von abnutzbaren beweglichen Vermögensgegenständen im Bereich von 150 € (kommunale Träger) bzw. 250 € (freie Träger) bis 1.000 € - geringwertige Wirtschaftsgüter</t>
  </si>
  <si>
    <t>E.3.3</t>
  </si>
  <si>
    <t>Verpflegung - Anschaffungskosten (Kauf)/Herstellung von beweglichen Vermögensgegenständen im Bereich ab 1.000 €</t>
  </si>
  <si>
    <t>E.3.4</t>
  </si>
  <si>
    <t>Miet- oder Leasingkosten von Geräten für die Verpflegung</t>
  </si>
  <si>
    <t>E.3.5</t>
  </si>
  <si>
    <t>F.</t>
  </si>
  <si>
    <t>F.1</t>
  </si>
  <si>
    <t>AfA/Ersatz und Ergänzung</t>
  </si>
  <si>
    <t>F.1.1</t>
  </si>
  <si>
    <t>Einrichtungsausstattung - geringstwertige Wirtschaftsgüter</t>
  </si>
  <si>
    <t>F.1.2</t>
  </si>
  <si>
    <t>Anschaffung (Kauf)/Herstellung von abnutzbaren beweglichen Vermögensgegenständen im Bereich von 150 € (kommunale Träger) bzw. 250 € (freie Träger) und bis 1.000 € - geringwertige Wirtschaftsgüter</t>
  </si>
  <si>
    <t>F.1.3</t>
  </si>
  <si>
    <t>F.1.4</t>
  </si>
  <si>
    <t>F.1.5</t>
  </si>
  <si>
    <t>G.</t>
  </si>
  <si>
    <t>Verwaltungs- und Gemeinkosten</t>
  </si>
  <si>
    <t>H.</t>
  </si>
  <si>
    <t>Sonstige Personal- und Sachkosten</t>
  </si>
  <si>
    <t>H.1</t>
  </si>
  <si>
    <t>H.2</t>
  </si>
  <si>
    <t>Beiträge zur Berufsgenossenschaft und Unfallkasse Brandenburg</t>
  </si>
  <si>
    <t>H.3</t>
  </si>
  <si>
    <t>Betriebliches Gesundheitsmanagement</t>
  </si>
  <si>
    <t>H.4</t>
  </si>
  <si>
    <t>Maßnahmen zur Unfallverhütung und medizinischen Betreuung</t>
  </si>
  <si>
    <t>H.4.1</t>
  </si>
  <si>
    <t>Arbeitsmedizinische Betreuung der Arbeitnehmen</t>
  </si>
  <si>
    <t>H.4.2</t>
  </si>
  <si>
    <t>H.4.3</t>
  </si>
  <si>
    <t>Erste-Hilfe-Ausstattung</t>
  </si>
  <si>
    <t>H.4.4</t>
  </si>
  <si>
    <t>Gefährdungsbeurteilung</t>
  </si>
  <si>
    <t>H.4.5</t>
  </si>
  <si>
    <t>Arbeitsmedizinische Vorsorgeuntersuchung</t>
  </si>
  <si>
    <t>H.5</t>
  </si>
  <si>
    <t>H.6</t>
  </si>
  <si>
    <t>H.7</t>
  </si>
  <si>
    <t>H.8</t>
  </si>
  <si>
    <t>Personalrat/Betriebsrat/MAV</t>
  </si>
  <si>
    <t>H.9</t>
  </si>
  <si>
    <t>I</t>
  </si>
  <si>
    <t>J</t>
  </si>
  <si>
    <t>Zinsen zum Fremdkapital</t>
  </si>
  <si>
    <r>
      <rPr>
        <b/>
        <sz val="12"/>
        <color indexed="8"/>
        <rFont val="Arial"/>
        <family val="2"/>
      </rPr>
      <t>A</t>
    </r>
    <r>
      <rPr>
        <sz val="12"/>
        <color indexed="8"/>
        <rFont val="Arial"/>
        <family val="2"/>
      </rPr>
      <t xml:space="preserve"> Personalkosten des tätigen pädagogischen Personals</t>
    </r>
  </si>
  <si>
    <r>
      <rPr>
        <b/>
        <sz val="12"/>
        <color indexed="8"/>
        <rFont val="Arial"/>
        <family val="2"/>
      </rPr>
      <t>B</t>
    </r>
    <r>
      <rPr>
        <sz val="12"/>
        <color indexed="8"/>
        <rFont val="Arial"/>
        <family val="2"/>
      </rPr>
      <t xml:space="preserve"> Personal- und Sachkosten für die Qualitäts- und Organisationsentwicklung</t>
    </r>
  </si>
  <si>
    <r>
      <rPr>
        <b/>
        <sz val="12"/>
        <color indexed="8"/>
        <rFont val="Arial"/>
        <family val="2"/>
      </rPr>
      <t>C</t>
    </r>
    <r>
      <rPr>
        <sz val="12"/>
        <color indexed="8"/>
        <rFont val="Arial"/>
        <family val="2"/>
      </rPr>
      <t xml:space="preserve"> Sachkosten für die pädagogische Arbeit für den Innen- und Außenbereich</t>
    </r>
  </si>
  <si>
    <r>
      <rPr>
        <b/>
        <sz val="12"/>
        <color indexed="8"/>
        <rFont val="Arial"/>
        <family val="2"/>
      </rPr>
      <t>D</t>
    </r>
    <r>
      <rPr>
        <sz val="12"/>
        <color indexed="8"/>
        <rFont val="Arial"/>
        <family val="2"/>
      </rPr>
      <t xml:space="preserve"> Personal- und Sachkosten für das Grundstück der Kita und das Gebäude sowie deren Bewirtschaftung</t>
    </r>
  </si>
  <si>
    <r>
      <rPr>
        <b/>
        <sz val="12"/>
        <color indexed="8"/>
        <rFont val="Arial"/>
        <family val="2"/>
      </rPr>
      <t>E</t>
    </r>
    <r>
      <rPr>
        <sz val="12"/>
        <color indexed="8"/>
        <rFont val="Arial"/>
        <family val="2"/>
      </rPr>
      <t xml:space="preserve"> Personal- und Sachkosten für die Versorgung mit Essen</t>
    </r>
  </si>
  <si>
    <t>Sachkosten für den Ersatz und die Ergänzung von Einrichtungsgegenständen</t>
  </si>
  <si>
    <r>
      <rPr>
        <b/>
        <sz val="12"/>
        <color indexed="8"/>
        <rFont val="Arial"/>
        <family val="2"/>
      </rPr>
      <t>F</t>
    </r>
    <r>
      <rPr>
        <sz val="12"/>
        <color indexed="8"/>
        <rFont val="Arial"/>
        <family val="2"/>
      </rPr>
      <t xml:space="preserve"> Sachkosten für den Ersatz und die Ergänzung von Einrichtungsgegenständen</t>
    </r>
  </si>
  <si>
    <r>
      <rPr>
        <b/>
        <sz val="12"/>
        <color indexed="8"/>
        <rFont val="Arial"/>
        <family val="2"/>
      </rPr>
      <t>G</t>
    </r>
    <r>
      <rPr>
        <sz val="12"/>
        <color indexed="8"/>
        <rFont val="Arial"/>
        <family val="2"/>
      </rPr>
      <t xml:space="preserve"> Verwaltungs- und Gemeinkosten</t>
    </r>
  </si>
  <si>
    <r>
      <rPr>
        <b/>
        <sz val="12"/>
        <color indexed="8"/>
        <rFont val="Arial"/>
        <family val="2"/>
      </rPr>
      <t>H</t>
    </r>
    <r>
      <rPr>
        <sz val="12"/>
        <color indexed="8"/>
        <rFont val="Arial"/>
        <family val="2"/>
      </rPr>
      <t xml:space="preserve"> Sonstige Personal- und Sachkosten</t>
    </r>
  </si>
  <si>
    <r>
      <rPr>
        <b/>
        <sz val="12"/>
        <color indexed="8"/>
        <rFont val="Arial"/>
        <family val="2"/>
      </rPr>
      <t xml:space="preserve">I </t>
    </r>
    <r>
      <rPr>
        <sz val="12"/>
        <color indexed="8"/>
        <rFont val="Arial"/>
        <family val="2"/>
      </rPr>
      <t>Fördermittel</t>
    </r>
  </si>
  <si>
    <r>
      <rPr>
        <b/>
        <sz val="12"/>
        <color indexed="8"/>
        <rFont val="Arial"/>
        <family val="2"/>
      </rPr>
      <t>J</t>
    </r>
    <r>
      <rPr>
        <sz val="12"/>
        <color indexed="8"/>
        <rFont val="Arial"/>
        <family val="2"/>
      </rPr>
      <t xml:space="preserve"> Zinsen für Fremdkapital</t>
    </r>
  </si>
  <si>
    <t>Reinigungskräfte</t>
  </si>
  <si>
    <t>Anzahl der Mitarbeiter</t>
  </si>
  <si>
    <t>Stellen</t>
  </si>
  <si>
    <t>Stundenzahl</t>
  </si>
  <si>
    <t>Kosten aufgrund der Pandemie</t>
  </si>
  <si>
    <t xml:space="preserve">Kosten des pädagogischen Personals für die Förderung von Kindern mit besonderen Bedarfen </t>
  </si>
  <si>
    <t>Spiel- und Beschäftigungsmaterial und Freizeitgestaltung (Verbrauchsmaterial) - bis 150 € (kommunale Träger) bzs. 250 € (freie Träger) (geringstwertige Wirtschaftsgüter)
Maximal-Grenze: bis zu 105 €/Jahr/Kind (Platzkapazität)</t>
  </si>
  <si>
    <t>Std./Mitarbeiter</t>
  </si>
  <si>
    <t>Gesamtsumme</t>
  </si>
  <si>
    <t>oder einzeln</t>
  </si>
  <si>
    <t>Gesamtkosten
Tag</t>
  </si>
  <si>
    <t>Gesamtkosten
Jahr</t>
  </si>
  <si>
    <t>Gesamtkosten
Jahr (IST)</t>
  </si>
  <si>
    <t>Gesamtertrag
Jahr (IST)</t>
  </si>
  <si>
    <t>Gesamtertrag
Jahr</t>
  </si>
  <si>
    <t>Erträge je Tag je Kind nach (BE)</t>
  </si>
  <si>
    <r>
      <t xml:space="preserve">Kosten je Tag &amp; 
je Kind nach </t>
    </r>
    <r>
      <rPr>
        <sz val="12"/>
        <color rgb="FF0070C0"/>
        <rFont val="Arial"/>
        <family val="2"/>
      </rPr>
      <t>BE</t>
    </r>
  </si>
  <si>
    <t>bis 31.07.</t>
  </si>
  <si>
    <t>Kosten je Tag je Kind nach (BE)</t>
  </si>
  <si>
    <t>Pachtzins/Erbbauzins für das Grundstück, Spielplatz</t>
  </si>
  <si>
    <t>Außenanlagen auf dem Grundstück - Anschaffung (Kauf)/Herstellung von abnutzbaren Vermögensgegenständen im Bereich ab 1.000 €</t>
  </si>
  <si>
    <r>
      <t xml:space="preserve">Aufwendungen für Personal zur Förderung verlängerter Betreuungsumfänge 
</t>
    </r>
    <r>
      <rPr>
        <i/>
        <sz val="12"/>
        <color rgb="FF0070C0"/>
        <rFont val="Arial"/>
        <family val="2"/>
      </rPr>
      <t>deckungsgleich mit Punkt 1.2d</t>
    </r>
  </si>
  <si>
    <t>Summe Pkt. 1.2 bis 1.21</t>
  </si>
  <si>
    <t>Summe Pkt. 1.2 bis 1.21.</t>
  </si>
  <si>
    <t>Gesamtertrag
Tag</t>
  </si>
  <si>
    <t>Kapazität gemäß Betriebserlaubnis (BE)</t>
  </si>
  <si>
    <r>
      <t xml:space="preserve">Erträge je Tag bezogen auf den Platz gemäß </t>
    </r>
    <r>
      <rPr>
        <sz val="12"/>
        <color rgb="FF0070C0"/>
        <rFont val="Arial"/>
        <family val="2"/>
      </rPr>
      <t>BE</t>
    </r>
  </si>
  <si>
    <t>bis 31.07.2023</t>
  </si>
  <si>
    <r>
      <t xml:space="preserve">Erträge je Kind 
je </t>
    </r>
    <r>
      <rPr>
        <b/>
        <sz val="12"/>
        <color rgb="FF0070C0"/>
        <rFont val="Arial"/>
        <family val="2"/>
      </rPr>
      <t>Belegungstag</t>
    </r>
  </si>
  <si>
    <r>
      <t xml:space="preserve">Kosten je Kind &amp;
je </t>
    </r>
    <r>
      <rPr>
        <b/>
        <sz val="12"/>
        <color rgb="FF0070C0"/>
        <rFont val="Arial"/>
        <family val="2"/>
      </rPr>
      <t>Belegungstag</t>
    </r>
  </si>
  <si>
    <t>Summe Erträge Pkt. 1.2 bis 1.21.</t>
  </si>
  <si>
    <r>
      <t xml:space="preserve">Kosten für pädagogisches Personal im Rahmen der Förderung von Ausbildungskitas und weiteren Modellkitas
</t>
    </r>
    <r>
      <rPr>
        <i/>
        <sz val="12"/>
        <color rgb="FF0070C0"/>
        <rFont val="Arial"/>
        <family val="2"/>
      </rPr>
      <t>Erträge sind in Punkt 1.11 einzutragen</t>
    </r>
  </si>
  <si>
    <t>A.</t>
  </si>
  <si>
    <t>Nicht gedruckter Hinweis:</t>
  </si>
  <si>
    <t>Die Erträge und Aufwendungen für das notwendige pädagogische Personal werden für die Berechnung der Betriebskosten immer anhand der Kapazität berücksichtigt.</t>
  </si>
  <si>
    <t>Kosten je Kind/Platz
je Tag</t>
  </si>
  <si>
    <t>Erträge je Kind/Platz 
je Tag</t>
  </si>
  <si>
    <r>
      <t xml:space="preserve">Erträge je Tag &amp; je Kind nach </t>
    </r>
    <r>
      <rPr>
        <b/>
        <sz val="12"/>
        <color rgb="FF0070C0"/>
        <rFont val="Arial"/>
        <family val="2"/>
      </rPr>
      <t>BE</t>
    </r>
  </si>
  <si>
    <r>
      <t xml:space="preserve">Kosten je Tag &amp; 
je Kind nach </t>
    </r>
    <r>
      <rPr>
        <b/>
        <sz val="12"/>
        <color rgb="FF0070C0"/>
        <rFont val="Arial"/>
        <family val="2"/>
      </rPr>
      <t>BE</t>
    </r>
  </si>
  <si>
    <t>Zwischensumme</t>
  </si>
  <si>
    <t>Berechnung nach Kapazität</t>
  </si>
  <si>
    <t>Gesamtaufwendungen</t>
  </si>
  <si>
    <t>Gesamtaufwendungen im Jahr</t>
  </si>
  <si>
    <t>-</t>
  </si>
  <si>
    <t>Erträge n. p. P.</t>
  </si>
  <si>
    <t>restliche Erträge (Ohne Elternbeiträge)</t>
  </si>
  <si>
    <t>=</t>
  </si>
  <si>
    <t>Berechnung des höchstmöglichen Elternbeitrages</t>
  </si>
  <si>
    <t>/</t>
  </si>
  <si>
    <t>Berechnung nach Belegungstage</t>
  </si>
  <si>
    <r>
      <t xml:space="preserve">Höchstmöglicher Elternbeitrag in der Elternbeitragssatzung/-ordnung 
unter Berücksichtigung des Zuschusses des örtlichen Trägers der öffentlichen Jugendhilfe
</t>
    </r>
    <r>
      <rPr>
        <i/>
        <sz val="12"/>
        <rFont val="Arial"/>
        <family val="2"/>
      </rPr>
      <t xml:space="preserve">*gemäß Auffassung des Ministeriums - 
</t>
    </r>
    <r>
      <rPr>
        <b/>
        <i/>
        <sz val="12"/>
        <rFont val="Arial"/>
        <family val="2"/>
      </rPr>
      <t xml:space="preserve">Berechung nach Kapazität </t>
    </r>
  </si>
  <si>
    <r>
      <t xml:space="preserve">Höchstmöglicher Elternbeitrag in der Elternbeitragssatzung/-ordnung 
unter Berücksichtigung des Zuschusses des örtlichen Trägers der öffentlichen Jugendhilfe
</t>
    </r>
    <r>
      <rPr>
        <i/>
        <sz val="12"/>
        <rFont val="Arial"/>
        <family val="2"/>
      </rPr>
      <t xml:space="preserve">*gemäß Auffassung des Landkreises Potsdam-Mittelmark - 
</t>
    </r>
    <r>
      <rPr>
        <b/>
        <i/>
        <sz val="12"/>
        <rFont val="Arial"/>
        <family val="2"/>
      </rPr>
      <t>Anteilig auf einen Betreuungsplatz entfallenden verbleibende rechnerichen Betriebskosten.</t>
    </r>
  </si>
  <si>
    <t>Alle blauen Felder sind nicht auszufüllen, diese rechnen automatisiert!</t>
  </si>
  <si>
    <r>
      <t xml:space="preserve">Höchstmöglicher Elternbeitrag in der Elternbeitragssatzung/-ordnung unter Berücksichtigung des Zuschusses des örtlichen Trägers der öffentlichen Jugendhilfe
</t>
    </r>
    <r>
      <rPr>
        <i/>
        <sz val="12"/>
        <rFont val="Arial"/>
        <family val="2"/>
      </rPr>
      <t>*gemäß Auffassung des Ministeriums für Bildung,Jugend und Sport des Landes Brandenburg wird der Aufwand nach Kapazität berechnet
Beim Ertrag ist gemäß§ 17 Abs. 2 KitaGmindestens der Betrag abzuziehen, den der öTöJH dem Einrichtungsträger als Zuschuss gemäß § 16 Abs.2 KitaG zu gewährleisten ha. In diesem Berechnungsmodell werden alle tatsächlichen Erträge abgezogen.</t>
    </r>
  </si>
  <si>
    <r>
      <t xml:space="preserve">Tagessatz pro Kind als Zuschuss zu den Betriebskosten gemäß § 16 Abs. 3 KitaG an freie Träger
nach Abzug aller Erträge gemäß der Eingabetabelle 
(inkl. der Zuschüsse zum n. p. P. vom Landkreis)
</t>
    </r>
    <r>
      <rPr>
        <sz val="12"/>
        <color theme="4"/>
        <rFont val="Arial"/>
        <family val="2"/>
      </rPr>
      <t>Kostenausgleich für Kinder, die aufgrund ihres Wunsch- und Wahlrechtes, eine Kita ausserhalb des eigenen Wohnortes besuchen, aber innerhalb des Landkreises PM (§ 16 Abs. 5 KitaG)</t>
    </r>
    <r>
      <rPr>
        <sz val="12"/>
        <rFont val="Arial"/>
        <family val="2"/>
      </rPr>
      <t xml:space="preserve">
</t>
    </r>
  </si>
  <si>
    <t>Tagessatz pro Kind ohne Zuschüsse des Landkreises PM und ohne Elternbeitrag und Essengeld, 100% Aufwendungen, entspr. Staatsvertrag  mit Berlin</t>
  </si>
  <si>
    <t>Tagessatz pro Kind mit Berücksichtigung Elternbeitrag ohne Zuschüsse n.p.P. des Landkreises und ohne Berücksichtigung des § 17 e KitaG (andere öffentliche Träger der öffentl. JH im Land Brandenburg oder andere Bundesländer.
--&gt;Potsdam, Brandenburg/ Havel, LK TF, LK LDS)</t>
  </si>
  <si>
    <t>Zuschüsse zu den Betriebskosten gemäß § 16 Abs. 3 KitaG an freie Träger
&amp; Zuschüsse für andere Gemeinden im Landkreis Potsdam-Mittelmark, außerhalb der eigenen Wohnortkommune</t>
  </si>
  <si>
    <r>
      <t xml:space="preserve">Altes Recht bis 01.08.2013
</t>
    </r>
    <r>
      <rPr>
        <i/>
        <sz val="14"/>
        <color rgb="FFFF0000"/>
        <rFont val="Arial"/>
        <family val="2"/>
      </rPr>
      <t>Berechnungsgrundlage und Antragsstellung gemäß 
§ 16a Abs. 2 KitaG i. V. m.
§ 4 Abs. 4 MBAV</t>
    </r>
  </si>
  <si>
    <r>
      <t xml:space="preserve">Höchstmöglicher Elternbeitrag in der Elternbeitragssatzung/-ordnung unter Berücksichtigung des Zuschusses des örtlichen Trägers der öffentlichen Jugendhilfe
</t>
    </r>
    <r>
      <rPr>
        <i/>
        <sz val="12"/>
        <rFont val="Arial"/>
        <family val="2"/>
      </rPr>
      <t xml:space="preserve">*gemäß Auffassung des Landkreises Potsdam-Mittelmark untersetzt durch das Urteil des Oberverwaltungsgericht Berlin-Brandenburg (OVG 6 A 8.18) vom 27.11.2019 zur Berechnung gemäß je belegtem Platz
Berechnung nach durchschnittlichen Belegungstagen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</si>
</sst>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quot;DM&quot;_-;\-* #,##0.00\ &quot;DM&quot;_-;_-* &quot;-&quot;??\ &quot;DM&quot;_-;_-@_-"/>
    <numFmt numFmtId="165" formatCode="#,##0.000"/>
    <numFmt numFmtId="166" formatCode="_-* #,##0.00\ [$€]_-;\-* #,##0.00\ [$€]_-;_-* &quot;-&quot;??\ [$€]_-;_-@_-"/>
    <numFmt numFmtId="167" formatCode="#,##0.00\ &quot;€&quot;"/>
    <numFmt numFmtId="168" formatCode="#,##0.00_ ;\-#,##0.00\ "/>
    <numFmt numFmtId="169" formatCode="#,##0.00_ ;[Red]\-#,##0.00\ "/>
    <numFmt numFmtId="170" formatCode="0.000"/>
    <numFmt numFmtId="171" formatCode="#,##0.000000000000"/>
    <numFmt numFmtId="172" formatCode="_-* #,##0.00\ [$€-407]_-;\-* #,##0.00\ [$€-407]_-;_-* &quot;-&quot;??\ [$€-407]_-;_-@_-"/>
    <numFmt numFmtId="173" formatCode="0\ &quot;Öffnungstage&quot;"/>
    <numFmt numFmtId="174" formatCode="0\ &quot;Kapazität&quot;"/>
    <numFmt numFmtId="175" formatCode="0\ &quot;durchschn. Betreuungstage im Monat&quot;"/>
    <numFmt numFmtId="176" formatCode="0\ &quot;Belegungstage&quot;"/>
  </numFmts>
  <fonts count="63" x14ac:knownFonts="1">
    <font>
      <sz val="10"/>
      <name val="Arial"/>
    </font>
    <font>
      <sz val="10"/>
      <name val="Arial"/>
      <family val="2"/>
    </font>
    <font>
      <b/>
      <sz val="14"/>
      <color indexed="8"/>
      <name val="Arial"/>
      <family val="2"/>
    </font>
    <font>
      <sz val="10"/>
      <name val="Arial"/>
      <family val="2"/>
    </font>
    <font>
      <sz val="12"/>
      <color indexed="8"/>
      <name val="Arial"/>
      <family val="2"/>
    </font>
    <font>
      <b/>
      <i/>
      <sz val="12"/>
      <color indexed="8"/>
      <name val="Arial"/>
      <family val="2"/>
    </font>
    <font>
      <b/>
      <sz val="12"/>
      <color indexed="8"/>
      <name val="Arial"/>
      <family val="2"/>
    </font>
    <font>
      <b/>
      <sz val="16"/>
      <color indexed="8"/>
      <name val="Arial"/>
      <family val="2"/>
    </font>
    <font>
      <b/>
      <sz val="16"/>
      <name val="Arial"/>
      <family val="2"/>
    </font>
    <font>
      <sz val="12"/>
      <name val="Arial"/>
      <family val="2"/>
    </font>
    <font>
      <b/>
      <sz val="12"/>
      <name val="Arial"/>
      <family val="2"/>
    </font>
    <font>
      <b/>
      <sz val="14"/>
      <name val="Arial"/>
      <family val="2"/>
    </font>
    <font>
      <sz val="10"/>
      <color indexed="8"/>
      <name val="Arial"/>
      <family val="2"/>
    </font>
    <font>
      <sz val="9"/>
      <name val="Arial"/>
      <family val="2"/>
    </font>
    <font>
      <sz val="9"/>
      <color indexed="8"/>
      <name val="Arial"/>
      <family val="2"/>
    </font>
    <font>
      <sz val="11"/>
      <name val="Arial"/>
      <family val="2"/>
    </font>
    <font>
      <b/>
      <u/>
      <sz val="12"/>
      <name val="Arial"/>
      <family val="2"/>
    </font>
    <font>
      <sz val="14"/>
      <name val="Arial"/>
      <family val="2"/>
    </font>
    <font>
      <sz val="8"/>
      <name val="Arial"/>
      <family val="2"/>
    </font>
    <font>
      <sz val="8"/>
      <color indexed="8"/>
      <name val="Verdana"/>
      <family val="2"/>
    </font>
    <font>
      <sz val="11"/>
      <name val="Arial"/>
      <family val="2"/>
    </font>
    <font>
      <sz val="12"/>
      <name val="Arial"/>
      <family val="2"/>
    </font>
    <font>
      <sz val="12"/>
      <color indexed="53"/>
      <name val="Arial"/>
      <family val="2"/>
    </font>
    <font>
      <b/>
      <sz val="10"/>
      <name val="Arial"/>
      <family val="2"/>
    </font>
    <font>
      <sz val="10"/>
      <color indexed="14"/>
      <name val="Arial"/>
      <family val="2"/>
    </font>
    <font>
      <sz val="12"/>
      <color indexed="12"/>
      <name val="Arial"/>
      <family val="2"/>
    </font>
    <font>
      <sz val="14"/>
      <color indexed="8"/>
      <name val="Arial"/>
      <family val="2"/>
    </font>
    <font>
      <i/>
      <sz val="12"/>
      <color indexed="8"/>
      <name val="Arial"/>
      <family val="2"/>
    </font>
    <font>
      <sz val="12"/>
      <color indexed="81"/>
      <name val="Tahoma"/>
      <family val="2"/>
    </font>
    <font>
      <sz val="12"/>
      <color indexed="81"/>
      <name val="Arial"/>
      <family val="2"/>
    </font>
    <font>
      <sz val="11"/>
      <color theme="1"/>
      <name val="Calibri"/>
      <family val="2"/>
      <scheme val="minor"/>
    </font>
    <font>
      <b/>
      <sz val="12"/>
      <color theme="9" tint="-0.249977111117893"/>
      <name val="Arial"/>
      <family val="2"/>
    </font>
    <font>
      <sz val="10"/>
      <color theme="9" tint="-0.249977111117893"/>
      <name val="Arial"/>
      <family val="2"/>
    </font>
    <font>
      <sz val="12"/>
      <color theme="4" tint="0.79998168889431442"/>
      <name val="Arial"/>
      <family val="2"/>
    </font>
    <font>
      <sz val="26"/>
      <color rgb="FFFF0000"/>
      <name val="Arial"/>
      <family val="2"/>
    </font>
    <font>
      <b/>
      <sz val="12"/>
      <color rgb="FFFF6600"/>
      <name val="Arial"/>
      <family val="2"/>
    </font>
    <font>
      <b/>
      <u/>
      <sz val="14"/>
      <color rgb="FFFF0000"/>
      <name val="Arial"/>
      <family val="2"/>
    </font>
    <font>
      <b/>
      <sz val="14"/>
      <color rgb="FFFF0000"/>
      <name val="Arial"/>
      <family val="2"/>
    </font>
    <font>
      <b/>
      <i/>
      <sz val="12"/>
      <color rgb="FFFF0000"/>
      <name val="Arial"/>
      <family val="2"/>
    </font>
    <font>
      <sz val="12"/>
      <color rgb="FFFF0000"/>
      <name val="Arial"/>
      <family val="2"/>
    </font>
    <font>
      <b/>
      <sz val="12"/>
      <color rgb="FFFF0000"/>
      <name val="Arial"/>
      <family val="2"/>
    </font>
    <font>
      <b/>
      <sz val="16"/>
      <color rgb="FFFF0000"/>
      <name val="Arial"/>
      <family val="2"/>
    </font>
    <font>
      <b/>
      <sz val="10"/>
      <color rgb="FFFF0000"/>
      <name val="Arial"/>
      <family val="2"/>
    </font>
    <font>
      <b/>
      <sz val="9"/>
      <color rgb="FFFF0000"/>
      <name val="Arial"/>
      <family val="2"/>
    </font>
    <font>
      <u/>
      <sz val="11"/>
      <color rgb="FFFF0000"/>
      <name val="Arial"/>
      <family val="2"/>
    </font>
    <font>
      <i/>
      <sz val="12"/>
      <name val="Arial"/>
      <family val="2"/>
    </font>
    <font>
      <sz val="10"/>
      <color rgb="FFFF0000"/>
      <name val="Arial"/>
      <family val="2"/>
    </font>
    <font>
      <sz val="12"/>
      <color rgb="FF0070C0"/>
      <name val="Arial"/>
      <family val="2"/>
    </font>
    <font>
      <sz val="12"/>
      <color theme="5" tint="0.39997558519241921"/>
      <name val="Arial"/>
      <family val="2"/>
    </font>
    <font>
      <i/>
      <sz val="10"/>
      <name val="Arial"/>
      <family val="2"/>
    </font>
    <font>
      <i/>
      <sz val="12"/>
      <color rgb="FF0070C0"/>
      <name val="Arial"/>
      <family val="2"/>
    </font>
    <font>
      <b/>
      <sz val="12"/>
      <color rgb="FF0070C0"/>
      <name val="Arial"/>
      <family val="2"/>
    </font>
    <font>
      <sz val="14"/>
      <color indexed="53"/>
      <name val="Arial"/>
      <family val="2"/>
    </font>
    <font>
      <u/>
      <sz val="12"/>
      <name val="Arial"/>
      <family val="2"/>
    </font>
    <font>
      <i/>
      <sz val="14"/>
      <name val="Arial"/>
      <family val="2"/>
    </font>
    <font>
      <b/>
      <sz val="12"/>
      <color theme="5" tint="0.39997558519241921"/>
      <name val="Arial"/>
      <family val="2"/>
    </font>
    <font>
      <u/>
      <sz val="11"/>
      <color rgb="FF0070C0"/>
      <name val="Arial"/>
      <family val="2"/>
    </font>
    <font>
      <u val="doubleAccounting"/>
      <sz val="11"/>
      <name val="Arial"/>
      <family val="2"/>
    </font>
    <font>
      <b/>
      <i/>
      <sz val="12"/>
      <name val="Arial"/>
      <family val="2"/>
    </font>
    <font>
      <i/>
      <sz val="11"/>
      <name val="Arial"/>
      <family val="2"/>
    </font>
    <font>
      <sz val="12"/>
      <color theme="4"/>
      <name val="Arial"/>
      <family val="2"/>
    </font>
    <font>
      <b/>
      <i/>
      <sz val="14"/>
      <color rgb="FFFF0000"/>
      <name val="Arial"/>
      <family val="2"/>
    </font>
    <font>
      <i/>
      <sz val="14"/>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9"/>
      </patternFill>
    </fill>
    <fill>
      <patternFill patternType="solid">
        <fgColor theme="4" tint="0.79998168889431442"/>
        <bgColor indexed="9"/>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14999847407452621"/>
        <bgColor indexed="64"/>
      </patternFill>
    </fill>
  </fills>
  <borders count="254">
    <border>
      <left/>
      <right/>
      <top/>
      <bottom/>
      <diagonal/>
    </border>
    <border>
      <left style="medium">
        <color indexed="8"/>
      </left>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style="thin">
        <color indexed="8"/>
      </right>
      <top/>
      <bottom style="thin">
        <color indexed="8"/>
      </bottom>
      <diagonal/>
    </border>
    <border>
      <left style="medium">
        <color indexed="64"/>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medium">
        <color indexed="8"/>
      </left>
      <right/>
      <top/>
      <bottom style="thin">
        <color indexed="64"/>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64"/>
      </bottom>
      <diagonal/>
    </border>
    <border>
      <left style="medium">
        <color indexed="8"/>
      </left>
      <right/>
      <top/>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diagonal/>
    </border>
    <border>
      <left/>
      <right/>
      <top/>
      <bottom style="thin">
        <color indexed="8"/>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64"/>
      </top>
      <bottom/>
      <diagonal/>
    </border>
    <border>
      <left/>
      <right style="medium">
        <color indexed="8"/>
      </right>
      <top/>
      <bottom style="thin">
        <color indexed="64"/>
      </bottom>
      <diagonal/>
    </border>
    <border>
      <left style="thin">
        <color indexed="64"/>
      </left>
      <right/>
      <top style="thin">
        <color indexed="64"/>
      </top>
      <bottom style="thin">
        <color indexed="64"/>
      </bottom>
      <diagonal/>
    </border>
    <border>
      <left style="medium">
        <color indexed="8"/>
      </left>
      <right/>
      <top style="thin">
        <color indexed="8"/>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bottom style="thin">
        <color indexed="8"/>
      </bottom>
      <diagonal/>
    </border>
    <border>
      <left style="thin">
        <color indexed="8"/>
      </left>
      <right/>
      <top/>
      <bottom style="medium">
        <color indexed="8"/>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8"/>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8"/>
      </right>
      <top/>
      <bottom/>
      <diagonal/>
    </border>
    <border>
      <left/>
      <right style="medium">
        <color indexed="8"/>
      </right>
      <top style="thin">
        <color indexed="8"/>
      </top>
      <bottom style="thin">
        <color indexed="64"/>
      </bottom>
      <diagonal/>
    </border>
    <border>
      <left style="thin">
        <color indexed="64"/>
      </left>
      <right style="medium">
        <color indexed="8"/>
      </right>
      <top style="thin">
        <color indexed="64"/>
      </top>
      <bottom style="thin">
        <color indexed="64"/>
      </bottom>
      <diagonal/>
    </border>
    <border>
      <left style="thin">
        <color indexed="8"/>
      </left>
      <right style="medium">
        <color indexed="64"/>
      </right>
      <top/>
      <bottom style="medium">
        <color indexed="8"/>
      </bottom>
      <diagonal/>
    </border>
    <border>
      <left style="medium">
        <color indexed="8"/>
      </left>
      <right style="thin">
        <color indexed="8"/>
      </right>
      <top style="thin">
        <color indexed="64"/>
      </top>
      <bottom style="thin">
        <color indexed="8"/>
      </bottom>
      <diagonal/>
    </border>
    <border>
      <left style="thin">
        <color indexed="64"/>
      </left>
      <right style="medium">
        <color indexed="8"/>
      </right>
      <top style="thin">
        <color indexed="64"/>
      </top>
      <bottom style="medium">
        <color indexed="8"/>
      </bottom>
      <diagonal/>
    </border>
    <border>
      <left/>
      <right/>
      <top style="thin">
        <color indexed="64"/>
      </top>
      <bottom style="medium">
        <color indexed="8"/>
      </bottom>
      <diagonal/>
    </border>
    <border>
      <left style="thin">
        <color indexed="64"/>
      </left>
      <right/>
      <top style="thin">
        <color indexed="64"/>
      </top>
      <bottom style="medium">
        <color indexed="8"/>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8"/>
      </left>
      <right style="thin">
        <color indexed="8"/>
      </right>
      <top style="medium">
        <color indexed="64"/>
      </top>
      <bottom/>
      <diagonal/>
    </border>
    <border>
      <left style="thin">
        <color indexed="8"/>
      </left>
      <right/>
      <top/>
      <bottom/>
      <diagonal/>
    </border>
    <border>
      <left style="medium">
        <color indexed="64"/>
      </left>
      <right/>
      <top style="medium">
        <color indexed="64"/>
      </top>
      <bottom/>
      <diagonal/>
    </border>
    <border>
      <left style="thin">
        <color indexed="8"/>
      </left>
      <right style="thin">
        <color indexed="8"/>
      </right>
      <top style="thin">
        <color indexed="64"/>
      </top>
      <bottom style="medium">
        <color indexed="8"/>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8"/>
      </bottom>
      <diagonal/>
    </border>
    <border>
      <left/>
      <right style="thin">
        <color indexed="8"/>
      </right>
      <top style="medium">
        <color indexed="64"/>
      </top>
      <bottom style="medium">
        <color indexed="64"/>
      </bottom>
      <diagonal/>
    </border>
    <border>
      <left style="thin">
        <color indexed="8"/>
      </left>
      <right style="medium">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diagonal/>
    </border>
    <border>
      <left/>
      <right style="medium">
        <color indexed="64"/>
      </right>
      <top style="medium">
        <color indexed="64"/>
      </top>
      <bottom style="medium">
        <color indexed="64"/>
      </bottom>
      <diagonal/>
    </border>
    <border>
      <left/>
      <right style="thin">
        <color indexed="64"/>
      </right>
      <top/>
      <bottom style="thin">
        <color indexed="8"/>
      </bottom>
      <diagonal/>
    </border>
    <border>
      <left style="medium">
        <color indexed="8"/>
      </left>
      <right/>
      <top style="thin">
        <color indexed="64"/>
      </top>
      <bottom/>
      <diagonal/>
    </border>
    <border>
      <left/>
      <right/>
      <top/>
      <bottom style="medium">
        <color indexed="8"/>
      </bottom>
      <diagonal/>
    </border>
    <border>
      <left style="thin">
        <color indexed="8"/>
      </left>
      <right style="thin">
        <color indexed="8"/>
      </right>
      <top/>
      <bottom/>
      <diagonal/>
    </border>
    <border>
      <left/>
      <right style="medium">
        <color indexed="8"/>
      </right>
      <top style="thin">
        <color indexed="8"/>
      </top>
      <bottom style="medium">
        <color indexed="8"/>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style="medium">
        <color indexed="8"/>
      </bottom>
      <diagonal/>
    </border>
    <border>
      <left style="thin">
        <color indexed="64"/>
      </left>
      <right/>
      <top style="thin">
        <color indexed="8"/>
      </top>
      <bottom style="medium">
        <color indexed="8"/>
      </bottom>
      <diagonal/>
    </border>
    <border>
      <left style="thin">
        <color indexed="8"/>
      </left>
      <right style="thin">
        <color indexed="8"/>
      </right>
      <top style="thin">
        <color indexed="8"/>
      </top>
      <bottom/>
      <diagonal/>
    </border>
    <border>
      <left/>
      <right style="medium">
        <color indexed="8"/>
      </right>
      <top style="medium">
        <color indexed="8"/>
      </top>
      <bottom style="thin">
        <color indexed="8"/>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8"/>
      </top>
      <bottom style="medium">
        <color indexed="64"/>
      </bottom>
      <diagonal/>
    </border>
    <border>
      <left/>
      <right style="thin">
        <color indexed="8"/>
      </right>
      <top style="medium">
        <color indexed="8"/>
      </top>
      <bottom style="medium">
        <color indexed="64"/>
      </bottom>
      <diagonal/>
    </border>
    <border>
      <left/>
      <right style="medium">
        <color indexed="64"/>
      </right>
      <top/>
      <bottom/>
      <diagonal/>
    </border>
    <border>
      <left/>
      <right/>
      <top style="medium">
        <color indexed="8"/>
      </top>
      <bottom/>
      <diagonal/>
    </border>
    <border>
      <left/>
      <right style="medium">
        <color indexed="8"/>
      </right>
      <top style="medium">
        <color indexed="8"/>
      </top>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medium">
        <color indexed="8"/>
      </left>
      <right/>
      <top style="medium">
        <color indexed="8"/>
      </top>
      <bottom/>
      <diagonal/>
    </border>
    <border>
      <left/>
      <right style="medium">
        <color indexed="8"/>
      </right>
      <top style="thin">
        <color indexed="64"/>
      </top>
      <bottom style="thin">
        <color indexed="64"/>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64"/>
      </bottom>
      <diagonal/>
    </border>
    <border>
      <left/>
      <right style="thin">
        <color indexed="8"/>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8"/>
      </top>
      <bottom style="thin">
        <color indexed="8"/>
      </bottom>
      <diagonal/>
    </border>
    <border>
      <left style="thin">
        <color indexed="8"/>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right/>
      <top style="dotted">
        <color indexed="8"/>
      </top>
      <bottom/>
      <diagonal/>
    </border>
    <border>
      <left/>
      <right style="thin">
        <color indexed="8"/>
      </right>
      <top style="dotted">
        <color indexed="8"/>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8"/>
      </top>
      <bottom style="thin">
        <color indexed="64"/>
      </bottom>
      <diagonal/>
    </border>
    <border>
      <left style="thin">
        <color indexed="8"/>
      </left>
      <right/>
      <top style="thin">
        <color indexed="8"/>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medium">
        <color indexed="64"/>
      </right>
      <top style="thin">
        <color indexed="64"/>
      </top>
      <bottom style="thin">
        <color indexed="64"/>
      </bottom>
      <diagonal/>
    </border>
    <border>
      <left style="thin">
        <color indexed="8"/>
      </left>
      <right style="thin">
        <color indexed="8"/>
      </right>
      <top style="medium">
        <color indexed="8"/>
      </top>
      <bottom/>
      <diagonal/>
    </border>
    <border>
      <left/>
      <right style="thin">
        <color indexed="64"/>
      </right>
      <top style="thin">
        <color indexed="8"/>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8"/>
      </top>
      <bottom/>
      <diagonal/>
    </border>
    <border>
      <left style="thin">
        <color indexed="8"/>
      </left>
      <right style="medium">
        <color indexed="64"/>
      </right>
      <top style="thin">
        <color indexed="64"/>
      </top>
      <bottom style="thin">
        <color indexed="8"/>
      </bottom>
      <diagonal/>
    </border>
    <border>
      <left/>
      <right style="medium">
        <color indexed="64"/>
      </right>
      <top style="thin">
        <color indexed="8"/>
      </top>
      <bottom/>
      <diagonal/>
    </border>
    <border>
      <left style="medium">
        <color indexed="64"/>
      </left>
      <right/>
      <top style="thin">
        <color indexed="8"/>
      </top>
      <bottom style="medium">
        <color indexed="8"/>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64"/>
      </bottom>
      <diagonal/>
    </border>
    <border>
      <left/>
      <right style="thin">
        <color indexed="8"/>
      </right>
      <top style="medium">
        <color indexed="64"/>
      </top>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right style="thin">
        <color indexed="64"/>
      </right>
      <top style="thin">
        <color indexed="8"/>
      </top>
      <bottom style="thin">
        <color indexed="8"/>
      </bottom>
      <diagonal/>
    </border>
    <border>
      <left/>
      <right style="medium">
        <color indexed="64"/>
      </right>
      <top style="thin">
        <color indexed="64"/>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medium">
        <color indexed="64"/>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style="thin">
        <color indexed="8"/>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64"/>
      </right>
      <top style="thin">
        <color indexed="8"/>
      </top>
      <bottom style="medium">
        <color indexed="8"/>
      </bottom>
      <diagonal/>
    </border>
    <border>
      <left style="medium">
        <color indexed="64"/>
      </left>
      <right style="thin">
        <color indexed="8"/>
      </right>
      <top style="thin">
        <color indexed="64"/>
      </top>
      <bottom style="thin">
        <color indexed="8"/>
      </bottom>
      <diagonal/>
    </border>
    <border>
      <left style="thin">
        <color indexed="64"/>
      </left>
      <right style="medium">
        <color indexed="8"/>
      </right>
      <top style="thin">
        <color indexed="64"/>
      </top>
      <bottom style="medium">
        <color indexed="64"/>
      </bottom>
      <diagonal/>
    </border>
    <border>
      <left/>
      <right style="medium">
        <color indexed="8"/>
      </right>
      <top/>
      <bottom style="medium">
        <color indexed="64"/>
      </bottom>
      <diagonal/>
    </border>
    <border>
      <left style="medium">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8"/>
      </right>
      <top style="thin">
        <color indexed="8"/>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bottom style="medium">
        <color indexed="8"/>
      </bottom>
      <diagonal/>
    </border>
    <border>
      <left style="thin">
        <color indexed="8"/>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thin">
        <color indexed="8"/>
      </left>
      <right style="medium">
        <color indexed="64"/>
      </right>
      <top style="medium">
        <color indexed="8"/>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s>
  <cellStyleXfs count="7">
    <xf numFmtId="0" fontId="0" fillId="0" borderId="0"/>
    <xf numFmtId="166" fontId="1" fillId="0" borderId="0" applyFont="0" applyFill="0" applyBorder="0" applyAlignment="0" applyProtection="0"/>
    <xf numFmtId="0" fontId="30" fillId="0" borderId="0"/>
    <xf numFmtId="0" fontId="30" fillId="0" borderId="0"/>
    <xf numFmtId="164" fontId="1" fillId="0" borderId="0" applyFont="0" applyFill="0" applyBorder="0" applyAlignment="0" applyProtection="0"/>
    <xf numFmtId="0" fontId="1" fillId="0" borderId="0"/>
    <xf numFmtId="0" fontId="1" fillId="0" borderId="0"/>
  </cellStyleXfs>
  <cellXfs count="1475">
    <xf numFmtId="0" fontId="0" fillId="0" borderId="0" xfId="0"/>
    <xf numFmtId="0" fontId="3" fillId="0" borderId="0" xfId="0" applyFont="1" applyProtection="1"/>
    <xf numFmtId="0" fontId="3" fillId="0" borderId="0" xfId="0" applyFont="1" applyBorder="1" applyProtection="1"/>
    <xf numFmtId="4" fontId="4" fillId="0" borderId="0" xfId="0" applyNumberFormat="1" applyFont="1" applyBorder="1" applyProtection="1"/>
    <xf numFmtId="4" fontId="4" fillId="0" borderId="0" xfId="0" applyNumberFormat="1" applyFont="1" applyBorder="1" applyAlignment="1" applyProtection="1">
      <alignment horizontal="right" vertical="top"/>
    </xf>
    <xf numFmtId="0" fontId="15" fillId="0" borderId="0" xfId="0" applyFont="1" applyProtection="1"/>
    <xf numFmtId="0" fontId="10" fillId="0" borderId="0" xfId="0" applyFont="1" applyBorder="1" applyProtection="1"/>
    <xf numFmtId="0" fontId="9" fillId="0" borderId="0" xfId="0" applyFont="1" applyProtection="1"/>
    <xf numFmtId="0" fontId="9" fillId="0" borderId="0" xfId="0" applyFont="1" applyAlignment="1" applyProtection="1">
      <alignment horizontal="right"/>
    </xf>
    <xf numFmtId="0" fontId="0" fillId="0" borderId="0" xfId="0" applyBorder="1" applyAlignment="1" applyProtection="1"/>
    <xf numFmtId="167" fontId="3" fillId="0" borderId="0" xfId="4" applyNumberFormat="1" applyFont="1" applyProtection="1"/>
    <xf numFmtId="167" fontId="9" fillId="0" borderId="0" xfId="4" applyNumberFormat="1" applyFont="1" applyProtection="1"/>
    <xf numFmtId="0" fontId="9" fillId="0" borderId="0" xfId="0" applyFont="1" applyBorder="1" applyProtection="1"/>
    <xf numFmtId="0" fontId="9" fillId="0" borderId="4" xfId="0" applyFont="1" applyBorder="1" applyAlignment="1" applyProtection="1">
      <alignment vertical="top" wrapText="1"/>
    </xf>
    <xf numFmtId="0" fontId="3" fillId="0" borderId="4" xfId="0" applyFont="1" applyBorder="1" applyProtection="1"/>
    <xf numFmtId="0" fontId="13"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vertical="top" wrapText="1"/>
    </xf>
    <xf numFmtId="0" fontId="19" fillId="0" borderId="0" xfId="0" applyFont="1"/>
    <xf numFmtId="0" fontId="10" fillId="0" borderId="4" xfId="0" applyFont="1" applyBorder="1" applyAlignment="1" applyProtection="1"/>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3" fillId="0" borderId="0" xfId="0" applyFont="1" applyFill="1" applyBorder="1" applyAlignment="1" applyProtection="1">
      <alignment vertical="top" wrapText="1"/>
    </xf>
    <xf numFmtId="0" fontId="0" fillId="0" borderId="0" xfId="0" applyBorder="1"/>
    <xf numFmtId="0" fontId="16" fillId="0" borderId="0" xfId="0" applyFont="1" applyBorder="1" applyProtection="1"/>
    <xf numFmtId="0" fontId="0" fillId="0" borderId="0" xfId="0" applyAlignment="1">
      <alignment vertical="top"/>
    </xf>
    <xf numFmtId="0" fontId="0" fillId="0" borderId="0" xfId="0" applyAlignment="1">
      <alignment vertical="top" wrapText="1"/>
    </xf>
    <xf numFmtId="0" fontId="23" fillId="0" borderId="0" xfId="0" applyFont="1"/>
    <xf numFmtId="171" fontId="6" fillId="0" borderId="0" xfId="0" applyNumberFormat="1" applyFont="1" applyBorder="1" applyProtection="1"/>
    <xf numFmtId="16" fontId="3" fillId="0" borderId="0" xfId="0" applyNumberFormat="1" applyFont="1" applyProtection="1"/>
    <xf numFmtId="167" fontId="10" fillId="0" borderId="0" xfId="4" applyNumberFormat="1" applyFont="1" applyFill="1" applyBorder="1" applyAlignment="1" applyProtection="1">
      <alignment horizontal="right"/>
    </xf>
    <xf numFmtId="0" fontId="9" fillId="0" borderId="7" xfId="0" applyFont="1" applyBorder="1" applyAlignment="1" applyProtection="1">
      <alignment vertical="top" wrapText="1"/>
    </xf>
    <xf numFmtId="0" fontId="9" fillId="0" borderId="7" xfId="0" applyFont="1" applyBorder="1" applyAlignment="1" applyProtection="1">
      <alignment horizontal="left" vertical="top" wrapText="1"/>
    </xf>
    <xf numFmtId="0" fontId="9" fillId="0" borderId="7" xfId="0" applyFont="1" applyBorder="1" applyProtection="1"/>
    <xf numFmtId="0" fontId="9" fillId="0" borderId="9" xfId="0" applyFont="1" applyBorder="1" applyAlignment="1" applyProtection="1">
      <alignment horizontal="right"/>
    </xf>
    <xf numFmtId="0" fontId="9" fillId="0" borderId="10" xfId="0" applyFont="1" applyBorder="1" applyProtection="1"/>
    <xf numFmtId="0" fontId="9" fillId="0" borderId="11" xfId="0" applyFont="1" applyBorder="1" applyProtection="1"/>
    <xf numFmtId="0" fontId="9" fillId="0" borderId="12" xfId="0" applyFont="1" applyBorder="1" applyProtection="1"/>
    <xf numFmtId="0" fontId="9" fillId="0" borderId="11" xfId="0" applyFont="1" applyBorder="1" applyAlignment="1" applyProtection="1">
      <alignment horizontal="right"/>
    </xf>
    <xf numFmtId="0" fontId="3" fillId="0" borderId="11" xfId="0" applyFont="1" applyBorder="1" applyProtection="1"/>
    <xf numFmtId="0" fontId="3" fillId="0" borderId="10" xfId="0" applyFont="1" applyBorder="1" applyProtection="1"/>
    <xf numFmtId="49" fontId="9" fillId="0" borderId="11" xfId="0" applyNumberFormat="1" applyFont="1" applyBorder="1" applyAlignment="1" applyProtection="1">
      <alignment horizontal="right"/>
    </xf>
    <xf numFmtId="0" fontId="9" fillId="0" borderId="13" xfId="0" applyFont="1" applyBorder="1" applyAlignment="1" applyProtection="1">
      <alignment vertical="top" wrapText="1"/>
    </xf>
    <xf numFmtId="168" fontId="20" fillId="0" borderId="7" xfId="1" applyNumberFormat="1" applyFont="1" applyBorder="1"/>
    <xf numFmtId="168" fontId="20" fillId="0" borderId="14" xfId="1" applyNumberFormat="1" applyFont="1" applyBorder="1"/>
    <xf numFmtId="168" fontId="20" fillId="0" borderId="7" xfId="1" applyNumberFormat="1" applyFont="1" applyFill="1" applyBorder="1"/>
    <xf numFmtId="168" fontId="20" fillId="0" borderId="14" xfId="1" applyNumberFormat="1" applyFont="1" applyFill="1" applyBorder="1"/>
    <xf numFmtId="0" fontId="9" fillId="2" borderId="15" xfId="0" applyFont="1" applyFill="1" applyBorder="1" applyProtection="1"/>
    <xf numFmtId="0" fontId="9" fillId="2" borderId="16" xfId="0" applyFont="1" applyFill="1" applyBorder="1" applyProtection="1"/>
    <xf numFmtId="0" fontId="20" fillId="2" borderId="17" xfId="0" applyFont="1" applyFill="1" applyBorder="1" applyAlignment="1">
      <alignment horizontal="center" wrapText="1"/>
    </xf>
    <xf numFmtId="0" fontId="9" fillId="0" borderId="0" xfId="0" applyFont="1" applyAlignment="1" applyProtection="1">
      <alignment horizontal="right" vertical="top"/>
    </xf>
    <xf numFmtId="0" fontId="24" fillId="0" borderId="13" xfId="0" applyFont="1" applyBorder="1" applyProtection="1"/>
    <xf numFmtId="0" fontId="0" fillId="3" borderId="18" xfId="0" applyFill="1" applyBorder="1"/>
    <xf numFmtId="168" fontId="20" fillId="4" borderId="7" xfId="1" applyNumberFormat="1" applyFont="1" applyFill="1" applyBorder="1"/>
    <xf numFmtId="168" fontId="20" fillId="4" borderId="14" xfId="1" applyNumberFormat="1" applyFont="1" applyFill="1" applyBorder="1"/>
    <xf numFmtId="168" fontId="20" fillId="4" borderId="7" xfId="1" applyNumberFormat="1" applyFont="1" applyFill="1" applyBorder="1" applyProtection="1">
      <protection hidden="1"/>
    </xf>
    <xf numFmtId="168" fontId="20" fillId="4" borderId="20" xfId="1" applyNumberFormat="1" applyFont="1" applyFill="1" applyBorder="1" applyProtection="1">
      <protection hidden="1"/>
    </xf>
    <xf numFmtId="0" fontId="9" fillId="0" borderId="22" xfId="0" applyFont="1" applyBorder="1" applyProtection="1"/>
    <xf numFmtId="0" fontId="9" fillId="0" borderId="0" xfId="0" applyFont="1" applyBorder="1" applyAlignment="1" applyProtection="1"/>
    <xf numFmtId="0" fontId="20" fillId="0" borderId="0" xfId="0" applyFont="1" applyBorder="1" applyAlignment="1" applyProtection="1"/>
    <xf numFmtId="168" fontId="20" fillId="0" borderId="23" xfId="1" applyNumberFormat="1" applyFont="1" applyFill="1" applyBorder="1"/>
    <xf numFmtId="168" fontId="20" fillId="0" borderId="23" xfId="1" applyNumberFormat="1" applyFont="1" applyBorder="1"/>
    <xf numFmtId="0" fontId="0" fillId="0" borderId="24" xfId="0" applyBorder="1"/>
    <xf numFmtId="0" fontId="9" fillId="0" borderId="25" xfId="0" applyFont="1" applyBorder="1" applyAlignment="1" applyProtection="1">
      <alignment vertical="top" wrapText="1"/>
    </xf>
    <xf numFmtId="0" fontId="9" fillId="0" borderId="25" xfId="0" applyFont="1" applyBorder="1" applyAlignment="1" applyProtection="1"/>
    <xf numFmtId="0" fontId="9" fillId="0" borderId="13" xfId="0" applyFont="1" applyBorder="1" applyAlignment="1" applyProtection="1"/>
    <xf numFmtId="0" fontId="20" fillId="0" borderId="13" xfId="0" applyFont="1" applyBorder="1" applyAlignment="1" applyProtection="1"/>
    <xf numFmtId="0" fontId="0" fillId="0" borderId="0" xfId="0" applyAlignment="1">
      <alignment horizontal="center"/>
    </xf>
    <xf numFmtId="4" fontId="4" fillId="0" borderId="2"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26" xfId="0" applyNumberFormat="1" applyFont="1" applyBorder="1" applyAlignment="1" applyProtection="1">
      <alignment vertical="center"/>
    </xf>
    <xf numFmtId="4" fontId="4" fillId="0" borderId="27" xfId="0" applyNumberFormat="1" applyFont="1" applyBorder="1" applyAlignment="1" applyProtection="1">
      <alignment vertical="center"/>
    </xf>
    <xf numFmtId="4" fontId="4" fillId="0" borderId="24" xfId="0" applyNumberFormat="1" applyFont="1" applyBorder="1" applyAlignment="1" applyProtection="1">
      <alignment vertical="center"/>
    </xf>
    <xf numFmtId="4" fontId="4" fillId="0" borderId="28" xfId="0" applyNumberFormat="1" applyFont="1" applyBorder="1" applyAlignment="1" applyProtection="1">
      <alignment vertical="center"/>
    </xf>
    <xf numFmtId="4" fontId="25" fillId="0" borderId="13" xfId="0" applyNumberFormat="1" applyFont="1" applyBorder="1" applyAlignment="1" applyProtection="1">
      <alignment vertical="center"/>
    </xf>
    <xf numFmtId="4" fontId="4" fillId="0" borderId="29" xfId="0" applyNumberFormat="1" applyFont="1" applyBorder="1" applyAlignment="1" applyProtection="1">
      <alignment vertical="center"/>
    </xf>
    <xf numFmtId="4" fontId="6" fillId="0" borderId="34" xfId="0" applyNumberFormat="1" applyFont="1" applyBorder="1" applyAlignment="1" applyProtection="1">
      <alignment vertical="center"/>
    </xf>
    <xf numFmtId="4" fontId="4" fillId="0" borderId="34" xfId="0" applyNumberFormat="1" applyFont="1" applyBorder="1" applyAlignment="1" applyProtection="1">
      <alignment vertical="center"/>
    </xf>
    <xf numFmtId="4" fontId="4" fillId="0" borderId="35" xfId="0" applyNumberFormat="1" applyFont="1" applyBorder="1" applyAlignment="1" applyProtection="1">
      <alignment vertical="center"/>
    </xf>
    <xf numFmtId="0" fontId="3" fillId="5" borderId="31" xfId="0" applyFont="1" applyFill="1" applyBorder="1" applyAlignment="1" applyProtection="1">
      <alignment vertical="center"/>
    </xf>
    <xf numFmtId="4" fontId="9" fillId="0" borderId="2" xfId="0" applyNumberFormat="1" applyFont="1" applyBorder="1" applyAlignment="1" applyProtection="1">
      <alignment vertical="center"/>
    </xf>
    <xf numFmtId="0" fontId="9" fillId="0" borderId="43" xfId="0" applyFont="1" applyBorder="1" applyAlignment="1" applyProtection="1">
      <alignment vertical="center"/>
    </xf>
    <xf numFmtId="4" fontId="4" fillId="5" borderId="24" xfId="0" applyNumberFormat="1" applyFont="1" applyFill="1" applyBorder="1" applyProtection="1"/>
    <xf numFmtId="4" fontId="4" fillId="5" borderId="46" xfId="0" applyNumberFormat="1" applyFont="1" applyFill="1" applyBorder="1" applyProtection="1"/>
    <xf numFmtId="4" fontId="4" fillId="5" borderId="47" xfId="0" applyNumberFormat="1" applyFont="1" applyFill="1" applyBorder="1" applyProtection="1"/>
    <xf numFmtId="0" fontId="3" fillId="5" borderId="42" xfId="0" applyFont="1" applyFill="1" applyBorder="1" applyProtection="1"/>
    <xf numFmtId="4" fontId="4" fillId="5" borderId="42" xfId="0" applyNumberFormat="1" applyFont="1" applyFill="1" applyBorder="1" applyProtection="1"/>
    <xf numFmtId="4" fontId="4" fillId="5" borderId="48" xfId="0" applyNumberFormat="1" applyFont="1" applyFill="1" applyBorder="1" applyProtection="1"/>
    <xf numFmtId="0" fontId="3" fillId="5" borderId="2" xfId="0" applyFont="1" applyFill="1" applyBorder="1" applyProtection="1"/>
    <xf numFmtId="4" fontId="4" fillId="5" borderId="2" xfId="0" applyNumberFormat="1" applyFont="1" applyFill="1" applyBorder="1" applyProtection="1"/>
    <xf numFmtId="4" fontId="4" fillId="5" borderId="3" xfId="0" applyNumberFormat="1" applyFont="1" applyFill="1" applyBorder="1" applyProtection="1"/>
    <xf numFmtId="4" fontId="4" fillId="5" borderId="49" xfId="0" applyNumberFormat="1" applyFont="1" applyFill="1" applyBorder="1" applyProtection="1"/>
    <xf numFmtId="0" fontId="3" fillId="5" borderId="39" xfId="0" applyFont="1" applyFill="1" applyBorder="1" applyProtection="1"/>
    <xf numFmtId="4" fontId="4" fillId="5" borderId="40" xfId="0" applyNumberFormat="1" applyFont="1" applyFill="1" applyBorder="1" applyProtection="1"/>
    <xf numFmtId="0" fontId="3" fillId="5" borderId="10" xfId="0" applyFont="1" applyFill="1" applyBorder="1" applyAlignment="1" applyProtection="1"/>
    <xf numFmtId="0" fontId="3" fillId="5" borderId="4" xfId="0" applyFont="1" applyFill="1" applyBorder="1" applyAlignment="1" applyProtection="1"/>
    <xf numFmtId="0" fontId="21" fillId="5" borderId="54" xfId="0" applyFont="1" applyFill="1" applyBorder="1" applyAlignment="1" applyProtection="1">
      <alignment horizontal="center"/>
    </xf>
    <xf numFmtId="0" fontId="10" fillId="5" borderId="15" xfId="0" applyFont="1" applyFill="1" applyBorder="1" applyAlignment="1" applyProtection="1">
      <alignment vertical="center"/>
    </xf>
    <xf numFmtId="4" fontId="4" fillId="0" borderId="41" xfId="0" applyNumberFormat="1" applyFont="1" applyBorder="1" applyAlignment="1" applyProtection="1">
      <alignment vertical="center"/>
    </xf>
    <xf numFmtId="0" fontId="3" fillId="0" borderId="0" xfId="0" applyFont="1"/>
    <xf numFmtId="170" fontId="0" fillId="0" borderId="14" xfId="0" applyNumberFormat="1" applyBorder="1" applyAlignment="1">
      <alignment horizontal="center"/>
    </xf>
    <xf numFmtId="170" fontId="0" fillId="0" borderId="68" xfId="0" applyNumberFormat="1" applyBorder="1" applyAlignment="1">
      <alignment horizontal="center"/>
    </xf>
    <xf numFmtId="0" fontId="3" fillId="0" borderId="14" xfId="0" applyFont="1" applyBorder="1" applyAlignment="1">
      <alignment horizontal="center"/>
    </xf>
    <xf numFmtId="0" fontId="3" fillId="0" borderId="68" xfId="0" applyFont="1" applyBorder="1" applyAlignment="1">
      <alignment horizontal="center"/>
    </xf>
    <xf numFmtId="0" fontId="0" fillId="0" borderId="4" xfId="0" applyBorder="1"/>
    <xf numFmtId="0" fontId="3" fillId="0" borderId="4" xfId="0" applyFont="1" applyBorder="1"/>
    <xf numFmtId="0" fontId="23" fillId="0" borderId="4" xfId="0" applyFont="1" applyBorder="1"/>
    <xf numFmtId="0" fontId="9" fillId="5" borderId="43" xfId="0" applyFont="1" applyFill="1" applyBorder="1" applyAlignment="1" applyProtection="1">
      <alignment vertical="center"/>
    </xf>
    <xf numFmtId="49" fontId="3" fillId="0" borderId="0" xfId="0" applyNumberFormat="1" applyFont="1" applyAlignment="1">
      <alignment horizontal="right"/>
    </xf>
    <xf numFmtId="0" fontId="3" fillId="8" borderId="0" xfId="0" applyFont="1" applyFill="1" applyBorder="1" applyProtection="1"/>
    <xf numFmtId="4" fontId="6" fillId="8" borderId="0" xfId="0" applyNumberFormat="1" applyFont="1" applyFill="1" applyBorder="1" applyAlignment="1" applyProtection="1">
      <alignment horizontal="left" wrapText="1"/>
    </xf>
    <xf numFmtId="4" fontId="2" fillId="8" borderId="0" xfId="0" applyNumberFormat="1" applyFont="1" applyFill="1" applyBorder="1" applyAlignment="1" applyProtection="1">
      <alignment vertical="center"/>
    </xf>
    <xf numFmtId="4" fontId="11" fillId="8" borderId="0" xfId="0" applyNumberFormat="1" applyFont="1" applyFill="1" applyBorder="1" applyAlignment="1" applyProtection="1">
      <alignment vertical="center"/>
    </xf>
    <xf numFmtId="0" fontId="3" fillId="5" borderId="2" xfId="0" applyFont="1" applyFill="1" applyBorder="1" applyAlignment="1" applyProtection="1">
      <alignment horizontal="left"/>
    </xf>
    <xf numFmtId="4" fontId="6" fillId="5" borderId="78" xfId="0" applyNumberFormat="1" applyFont="1" applyFill="1" applyBorder="1" applyAlignment="1" applyProtection="1"/>
    <xf numFmtId="165" fontId="4" fillId="5" borderId="78" xfId="0" applyNumberFormat="1" applyFont="1" applyFill="1" applyBorder="1" applyAlignment="1" applyProtection="1">
      <alignment horizontal="center"/>
    </xf>
    <xf numFmtId="165" fontId="4" fillId="5" borderId="24" xfId="0" applyNumberFormat="1" applyFont="1" applyFill="1" applyBorder="1" applyAlignment="1" applyProtection="1">
      <alignment horizontal="center"/>
    </xf>
    <xf numFmtId="165" fontId="4" fillId="5" borderId="52" xfId="0" applyNumberFormat="1" applyFont="1" applyFill="1" applyBorder="1" applyAlignment="1" applyProtection="1">
      <alignment horizontal="center"/>
    </xf>
    <xf numFmtId="165" fontId="4" fillId="5" borderId="82" xfId="0" applyNumberFormat="1" applyFont="1" applyFill="1" applyBorder="1" applyAlignment="1" applyProtection="1">
      <alignment horizontal="center"/>
    </xf>
    <xf numFmtId="49" fontId="9" fillId="0" borderId="0" xfId="0" applyNumberFormat="1" applyFont="1" applyAlignment="1" applyProtection="1">
      <alignment horizontal="right" vertical="top"/>
    </xf>
    <xf numFmtId="9" fontId="0" fillId="0" borderId="0" xfId="0" applyNumberFormat="1"/>
    <xf numFmtId="167" fontId="10" fillId="0" borderId="4" xfId="4" applyNumberFormat="1" applyFont="1" applyFill="1" applyBorder="1" applyAlignment="1" applyProtection="1">
      <alignment horizontal="right"/>
    </xf>
    <xf numFmtId="0" fontId="9" fillId="0" borderId="85" xfId="0" applyFont="1" applyBorder="1" applyAlignment="1" applyProtection="1">
      <alignment horizontal="left" vertical="top" wrapText="1"/>
    </xf>
    <xf numFmtId="0" fontId="1" fillId="0" borderId="0" xfId="0" applyFont="1" applyAlignment="1">
      <alignment horizontal="right"/>
    </xf>
    <xf numFmtId="0" fontId="1" fillId="0" borderId="0" xfId="0" quotePrefix="1" applyFont="1" applyAlignment="1">
      <alignment horizontal="right"/>
    </xf>
    <xf numFmtId="49" fontId="0" fillId="4" borderId="0" xfId="0" applyNumberFormat="1" applyFill="1"/>
    <xf numFmtId="169" fontId="4" fillId="5" borderId="87" xfId="0" applyNumberFormat="1" applyFont="1" applyFill="1" applyBorder="1" applyAlignment="1" applyProtection="1">
      <alignment vertical="center"/>
    </xf>
    <xf numFmtId="169" fontId="4" fillId="5" borderId="0" xfId="0" applyNumberFormat="1" applyFont="1" applyFill="1" applyBorder="1" applyAlignment="1" applyProtection="1">
      <alignment vertical="center"/>
    </xf>
    <xf numFmtId="169" fontId="6" fillId="5" borderId="0" xfId="0" applyNumberFormat="1" applyFont="1" applyFill="1" applyBorder="1" applyAlignment="1" applyProtection="1">
      <alignment vertical="top"/>
    </xf>
    <xf numFmtId="0" fontId="10" fillId="5" borderId="88" xfId="0" applyFont="1" applyFill="1" applyBorder="1" applyAlignment="1" applyProtection="1">
      <alignment vertical="center"/>
    </xf>
    <xf numFmtId="0" fontId="9" fillId="5" borderId="63" xfId="0" applyFont="1" applyFill="1" applyBorder="1" applyAlignment="1" applyProtection="1">
      <alignment vertical="center"/>
    </xf>
    <xf numFmtId="4" fontId="4" fillId="5" borderId="13" xfId="0" applyNumberFormat="1" applyFont="1" applyFill="1" applyBorder="1" applyAlignment="1" applyProtection="1">
      <alignment horizontal="left" vertical="center"/>
    </xf>
    <xf numFmtId="0" fontId="1" fillId="0" borderId="0" xfId="0" applyFont="1"/>
    <xf numFmtId="168" fontId="20" fillId="0" borderId="25" xfId="1" applyNumberFormat="1" applyFont="1" applyBorder="1"/>
    <xf numFmtId="168" fontId="20" fillId="0" borderId="46" xfId="1" applyNumberFormat="1" applyFont="1" applyBorder="1"/>
    <xf numFmtId="0" fontId="3" fillId="8" borderId="0" xfId="0" applyFont="1" applyFill="1" applyBorder="1" applyAlignment="1" applyProtection="1"/>
    <xf numFmtId="0" fontId="9" fillId="4" borderId="11" xfId="0" applyFont="1" applyFill="1" applyBorder="1" applyAlignment="1" applyProtection="1">
      <alignment horizontal="right"/>
    </xf>
    <xf numFmtId="0" fontId="3" fillId="9" borderId="0" xfId="0" applyFont="1" applyFill="1" applyAlignment="1" applyProtection="1">
      <alignment horizontal="left" vertical="top" wrapText="1"/>
    </xf>
    <xf numFmtId="0" fontId="22" fillId="9" borderId="0" xfId="0" applyFont="1" applyFill="1" applyAlignment="1" applyProtection="1">
      <alignment vertical="top" wrapText="1"/>
    </xf>
    <xf numFmtId="0" fontId="24" fillId="0" borderId="0" xfId="0" applyFont="1" applyBorder="1" applyAlignment="1" applyProtection="1">
      <alignment horizontal="right"/>
    </xf>
    <xf numFmtId="0" fontId="3" fillId="0" borderId="0" xfId="0" applyFont="1" applyBorder="1" applyAlignment="1" applyProtection="1">
      <alignment horizontal="right"/>
    </xf>
    <xf numFmtId="14" fontId="3" fillId="0" borderId="0" xfId="0" applyNumberFormat="1" applyFont="1" applyBorder="1" applyAlignment="1" applyProtection="1">
      <alignment horizontal="left"/>
    </xf>
    <xf numFmtId="0" fontId="3" fillId="8" borderId="0" xfId="0" applyFont="1" applyFill="1" applyAlignment="1" applyProtection="1">
      <alignment horizontal="left" vertical="top" wrapText="1"/>
    </xf>
    <xf numFmtId="0" fontId="0" fillId="0" borderId="0" xfId="0" applyAlignment="1">
      <alignment horizontal="left"/>
    </xf>
    <xf numFmtId="0" fontId="1" fillId="0" borderId="0" xfId="0" quotePrefix="1" applyFont="1" applyAlignment="1">
      <alignment horizontal="left"/>
    </xf>
    <xf numFmtId="0" fontId="1" fillId="0" borderId="67" xfId="0" applyFont="1" applyBorder="1" applyAlignment="1">
      <alignment horizontal="center"/>
    </xf>
    <xf numFmtId="0" fontId="0" fillId="0" borderId="90" xfId="0" applyBorder="1"/>
    <xf numFmtId="0" fontId="0" fillId="0" borderId="91" xfId="0" applyBorder="1"/>
    <xf numFmtId="0" fontId="0" fillId="0" borderId="92" xfId="0" applyBorder="1"/>
    <xf numFmtId="0" fontId="0" fillId="0" borderId="93" xfId="0" applyBorder="1"/>
    <xf numFmtId="0" fontId="23" fillId="0" borderId="94" xfId="0" applyFont="1" applyBorder="1"/>
    <xf numFmtId="0" fontId="0" fillId="0" borderId="95" xfId="0" applyBorder="1"/>
    <xf numFmtId="0" fontId="1" fillId="0" borderId="95" xfId="0" applyFont="1" applyBorder="1"/>
    <xf numFmtId="0" fontId="1" fillId="0" borderId="96" xfId="0" applyFont="1" applyBorder="1" applyAlignment="1">
      <alignment horizontal="center"/>
    </xf>
    <xf numFmtId="0" fontId="0" fillId="0" borderId="97" xfId="0" applyBorder="1"/>
    <xf numFmtId="0" fontId="0" fillId="0" borderId="98" xfId="0" applyBorder="1"/>
    <xf numFmtId="0" fontId="0" fillId="0" borderId="99" xfId="0" applyBorder="1"/>
    <xf numFmtId="0" fontId="1" fillId="0" borderId="100" xfId="0" applyFont="1" applyBorder="1" applyAlignment="1">
      <alignment horizontal="center"/>
    </xf>
    <xf numFmtId="0" fontId="0" fillId="0" borderId="101" xfId="0" applyBorder="1"/>
    <xf numFmtId="0" fontId="0" fillId="0" borderId="102" xfId="0" applyBorder="1"/>
    <xf numFmtId="0" fontId="0" fillId="0" borderId="103" xfId="0" applyBorder="1"/>
    <xf numFmtId="0" fontId="1" fillId="0" borderId="104" xfId="0" applyFont="1" applyBorder="1" applyAlignment="1">
      <alignment horizontal="center"/>
    </xf>
    <xf numFmtId="0" fontId="0" fillId="0" borderId="105" xfId="0" applyBorder="1"/>
    <xf numFmtId="0" fontId="0" fillId="0" borderId="106" xfId="0" applyBorder="1"/>
    <xf numFmtId="0" fontId="23" fillId="0" borderId="107" xfId="0" applyFont="1" applyBorder="1" applyAlignment="1">
      <alignment wrapText="1"/>
    </xf>
    <xf numFmtId="0" fontId="0" fillId="0" borderId="108" xfId="0" applyBorder="1" applyAlignment="1">
      <alignment wrapText="1"/>
    </xf>
    <xf numFmtId="0" fontId="1" fillId="0" borderId="108" xfId="0" applyFont="1" applyBorder="1" applyAlignment="1">
      <alignment wrapText="1"/>
    </xf>
    <xf numFmtId="0" fontId="23" fillId="0" borderId="109" xfId="0" applyFont="1" applyBorder="1"/>
    <xf numFmtId="0" fontId="23" fillId="0" borderId="110" xfId="0" applyFont="1" applyBorder="1" applyAlignment="1">
      <alignment wrapText="1"/>
    </xf>
    <xf numFmtId="0" fontId="0" fillId="0" borderId="111" xfId="0" applyBorder="1"/>
    <xf numFmtId="0" fontId="0" fillId="0" borderId="112" xfId="0" applyBorder="1"/>
    <xf numFmtId="0" fontId="0" fillId="0" borderId="113" xfId="0" applyBorder="1"/>
    <xf numFmtId="0" fontId="0" fillId="0" borderId="114" xfId="0" applyBorder="1"/>
    <xf numFmtId="0" fontId="0" fillId="0" borderId="115" xfId="0" applyBorder="1"/>
    <xf numFmtId="0" fontId="0" fillId="0" borderId="116" xfId="0" applyBorder="1" applyAlignment="1">
      <alignment wrapText="1"/>
    </xf>
    <xf numFmtId="0" fontId="23" fillId="0" borderId="61" xfId="0" applyFont="1" applyBorder="1"/>
    <xf numFmtId="0" fontId="23" fillId="0" borderId="58" xfId="0" applyFont="1" applyBorder="1" applyAlignment="1">
      <alignment wrapText="1"/>
    </xf>
    <xf numFmtId="0" fontId="0" fillId="0" borderId="117" xfId="0" applyBorder="1"/>
    <xf numFmtId="0" fontId="0" fillId="0" borderId="118" xfId="0" applyBorder="1"/>
    <xf numFmtId="0" fontId="0" fillId="0" borderId="119" xfId="0" applyBorder="1"/>
    <xf numFmtId="0" fontId="0" fillId="0" borderId="120" xfId="0" applyBorder="1"/>
    <xf numFmtId="0" fontId="23" fillId="0" borderId="15" xfId="0" applyFont="1" applyBorder="1"/>
    <xf numFmtId="0" fontId="23" fillId="0" borderId="16" xfId="0" applyFont="1" applyBorder="1" applyAlignment="1">
      <alignment wrapText="1"/>
    </xf>
    <xf numFmtId="0" fontId="0" fillId="0" borderId="121" xfId="0" applyBorder="1"/>
    <xf numFmtId="0" fontId="0" fillId="0" borderId="122" xfId="0" applyBorder="1"/>
    <xf numFmtId="0" fontId="0" fillId="0" borderId="123" xfId="0" applyBorder="1"/>
    <xf numFmtId="0" fontId="0" fillId="0" borderId="124" xfId="0" applyBorder="1"/>
    <xf numFmtId="0" fontId="0" fillId="0" borderId="105" xfId="0" applyBorder="1" applyAlignment="1">
      <alignment horizontal="right"/>
    </xf>
    <xf numFmtId="0" fontId="0" fillId="0" borderId="91" xfId="0" applyBorder="1" applyAlignment="1">
      <alignment horizontal="right"/>
    </xf>
    <xf numFmtId="0" fontId="1" fillId="0" borderId="91" xfId="0" applyFont="1" applyBorder="1" applyAlignment="1">
      <alignment horizontal="right"/>
    </xf>
    <xf numFmtId="0" fontId="0" fillId="0" borderId="106" xfId="0" applyBorder="1" applyAlignment="1">
      <alignment horizontal="right"/>
    </xf>
    <xf numFmtId="0" fontId="0" fillId="0" borderId="111" xfId="0" applyBorder="1" applyAlignment="1">
      <alignment horizontal="right"/>
    </xf>
    <xf numFmtId="0" fontId="0" fillId="0" borderId="117" xfId="0" applyBorder="1" applyAlignment="1">
      <alignment horizontal="right"/>
    </xf>
    <xf numFmtId="0" fontId="1" fillId="0" borderId="92" xfId="0" applyFont="1" applyBorder="1"/>
    <xf numFmtId="0" fontId="1" fillId="0" borderId="92" xfId="0" applyFont="1" applyBorder="1" applyAlignment="1">
      <alignment wrapText="1"/>
    </xf>
    <xf numFmtId="0" fontId="1" fillId="0" borderId="112" xfId="0" applyFont="1" applyBorder="1"/>
    <xf numFmtId="0" fontId="1" fillId="0" borderId="111" xfId="0" applyFont="1" applyBorder="1" applyAlignment="1">
      <alignment horizontal="right"/>
    </xf>
    <xf numFmtId="0" fontId="1" fillId="0" borderId="106" xfId="0" applyFont="1" applyBorder="1" applyAlignment="1">
      <alignment horizontal="right"/>
    </xf>
    <xf numFmtId="0" fontId="1" fillId="0" borderId="93" xfId="0" applyFont="1" applyBorder="1"/>
    <xf numFmtId="0" fontId="1" fillId="0" borderId="122" xfId="0" applyFont="1" applyBorder="1"/>
    <xf numFmtId="0" fontId="1" fillId="0" borderId="117" xfId="0" applyFont="1" applyBorder="1" applyAlignment="1">
      <alignment horizontal="right"/>
    </xf>
    <xf numFmtId="0" fontId="3" fillId="9" borderId="0" xfId="0" applyFont="1" applyFill="1" applyAlignment="1" applyProtection="1">
      <alignment horizontal="right" vertical="top" wrapText="1"/>
    </xf>
    <xf numFmtId="0" fontId="3" fillId="8" borderId="0" xfId="0" applyFont="1" applyFill="1" applyAlignment="1" applyProtection="1">
      <alignment horizontal="right" vertical="top" wrapText="1"/>
    </xf>
    <xf numFmtId="0" fontId="15" fillId="9" borderId="0" xfId="0" applyFont="1" applyFill="1" applyAlignment="1" applyProtection="1">
      <alignment horizontal="right" vertical="top" wrapText="1"/>
    </xf>
    <xf numFmtId="0" fontId="1" fillId="0" borderId="14" xfId="0" applyFont="1" applyBorder="1" applyAlignment="1">
      <alignment horizontal="center"/>
    </xf>
    <xf numFmtId="0" fontId="3" fillId="9" borderId="0" xfId="0" applyFont="1" applyFill="1" applyAlignment="1" applyProtection="1">
      <alignment horizontal="right" vertical="center" wrapText="1"/>
    </xf>
    <xf numFmtId="0" fontId="3" fillId="9" borderId="0" xfId="0" applyFont="1" applyFill="1" applyAlignment="1" applyProtection="1">
      <alignment horizontal="left" vertical="center" wrapText="1"/>
    </xf>
    <xf numFmtId="0" fontId="15" fillId="9" borderId="42" xfId="0" applyFont="1" applyFill="1" applyBorder="1" applyAlignment="1" applyProtection="1">
      <alignment vertical="center" wrapText="1"/>
    </xf>
    <xf numFmtId="0" fontId="1" fillId="0" borderId="67" xfId="0" applyFont="1" applyBorder="1" applyAlignment="1">
      <alignment horizontal="center" wrapText="1"/>
    </xf>
    <xf numFmtId="0" fontId="1" fillId="0" borderId="91" xfId="0" applyFont="1" applyBorder="1" applyAlignment="1">
      <alignment horizontal="right" wrapText="1"/>
    </xf>
    <xf numFmtId="0" fontId="1" fillId="0" borderId="92" xfId="0" applyFont="1" applyFill="1" applyBorder="1"/>
    <xf numFmtId="1" fontId="0" fillId="0" borderId="0" xfId="0" applyNumberFormat="1"/>
    <xf numFmtId="0" fontId="1" fillId="0" borderId="14" xfId="0" applyFont="1" applyBorder="1" applyAlignment="1">
      <alignment horizontal="center" wrapText="1"/>
    </xf>
    <xf numFmtId="0" fontId="1" fillId="0" borderId="68" xfId="0" applyFont="1" applyBorder="1" applyAlignment="1">
      <alignment horizontal="center"/>
    </xf>
    <xf numFmtId="4" fontId="6" fillId="5" borderId="52" xfId="0" applyNumberFormat="1" applyFont="1" applyFill="1" applyBorder="1" applyAlignment="1" applyProtection="1"/>
    <xf numFmtId="4" fontId="6" fillId="5" borderId="24" xfId="0" applyNumberFormat="1" applyFont="1" applyFill="1" applyBorder="1" applyAlignment="1" applyProtection="1"/>
    <xf numFmtId="0" fontId="3" fillId="0" borderId="50" xfId="0" applyFont="1" applyBorder="1" applyProtection="1"/>
    <xf numFmtId="0" fontId="3" fillId="0" borderId="76" xfId="0" applyFont="1" applyBorder="1" applyProtection="1"/>
    <xf numFmtId="0" fontId="32" fillId="0" borderId="0" xfId="0" applyFont="1" applyProtection="1"/>
    <xf numFmtId="167" fontId="31" fillId="0" borderId="0" xfId="0" applyNumberFormat="1" applyFont="1" applyBorder="1" applyProtection="1"/>
    <xf numFmtId="0" fontId="9" fillId="4" borderId="11" xfId="0" quotePrefix="1" applyFont="1" applyFill="1" applyBorder="1" applyAlignment="1" applyProtection="1">
      <alignment horizontal="right" vertical="top"/>
    </xf>
    <xf numFmtId="0" fontId="9" fillId="0" borderId="4" xfId="0" applyFont="1" applyBorder="1" applyAlignment="1" applyProtection="1">
      <alignment horizontal="left" vertical="top" wrapText="1"/>
    </xf>
    <xf numFmtId="0" fontId="9" fillId="0" borderId="20" xfId="0" applyFont="1" applyBorder="1" applyAlignment="1" applyProtection="1">
      <alignment horizontal="left" vertical="top" wrapText="1"/>
    </xf>
    <xf numFmtId="0" fontId="9" fillId="0" borderId="7" xfId="0" applyFont="1" applyBorder="1" applyAlignment="1" applyProtection="1"/>
    <xf numFmtId="168" fontId="20" fillId="4" borderId="20" xfId="1" applyNumberFormat="1" applyFont="1" applyFill="1" applyBorder="1"/>
    <xf numFmtId="0" fontId="9" fillId="0" borderId="20" xfId="0" applyFont="1" applyBorder="1" applyAlignment="1" applyProtection="1">
      <alignment vertical="top" wrapText="1"/>
    </xf>
    <xf numFmtId="0" fontId="9" fillId="0" borderId="11" xfId="0" applyFont="1" applyBorder="1" applyAlignment="1" applyProtection="1">
      <alignment horizontal="right" vertical="top"/>
    </xf>
    <xf numFmtId="0" fontId="3" fillId="0" borderId="11" xfId="0" applyFont="1" applyBorder="1" applyAlignment="1" applyProtection="1">
      <alignment vertical="top"/>
    </xf>
    <xf numFmtId="0" fontId="3" fillId="0" borderId="10" xfId="0" applyFont="1" applyBorder="1" applyAlignment="1" applyProtection="1">
      <alignment vertical="top"/>
    </xf>
    <xf numFmtId="168" fontId="20" fillId="4" borderId="68" xfId="1" applyNumberFormat="1" applyFont="1" applyFill="1" applyBorder="1"/>
    <xf numFmtId="4" fontId="4" fillId="5" borderId="131" xfId="0" applyNumberFormat="1" applyFont="1" applyFill="1" applyBorder="1" applyProtection="1"/>
    <xf numFmtId="0" fontId="10" fillId="0" borderId="0" xfId="0" applyFont="1" applyFill="1" applyAlignment="1">
      <alignment vertical="top"/>
    </xf>
    <xf numFmtId="167" fontId="10" fillId="8" borderId="0" xfId="4" applyNumberFormat="1" applyFont="1" applyFill="1" applyBorder="1" applyAlignment="1" applyProtection="1">
      <alignment horizontal="right"/>
    </xf>
    <xf numFmtId="0" fontId="0" fillId="0" borderId="18" xfId="0" applyBorder="1" applyAlignment="1">
      <alignment horizontal="center"/>
    </xf>
    <xf numFmtId="0" fontId="23" fillId="0" borderId="0" xfId="0" applyFont="1" applyAlignment="1">
      <alignment vertical="top"/>
    </xf>
    <xf numFmtId="2" fontId="0" fillId="0" borderId="0" xfId="0" applyNumberFormat="1" applyAlignment="1">
      <alignment horizontal="center"/>
    </xf>
    <xf numFmtId="0" fontId="23" fillId="10" borderId="18" xfId="0" applyFont="1" applyFill="1" applyBorder="1" applyAlignment="1">
      <alignment horizontal="center"/>
    </xf>
    <xf numFmtId="1" fontId="4" fillId="5" borderId="136" xfId="0" applyNumberFormat="1" applyFont="1" applyFill="1" applyBorder="1" applyAlignment="1" applyProtection="1"/>
    <xf numFmtId="1" fontId="4" fillId="5" borderId="137" xfId="0" applyNumberFormat="1" applyFont="1" applyFill="1" applyBorder="1" applyAlignment="1" applyProtection="1"/>
    <xf numFmtId="4" fontId="4" fillId="5" borderId="64" xfId="0" applyNumberFormat="1" applyFont="1" applyFill="1" applyBorder="1" applyProtection="1"/>
    <xf numFmtId="167" fontId="0" fillId="0" borderId="18" xfId="0" applyNumberFormat="1" applyFill="1" applyBorder="1" applyAlignment="1">
      <alignment horizontal="center"/>
    </xf>
    <xf numFmtId="0" fontId="9" fillId="0" borderId="4" xfId="0" applyFont="1" applyBorder="1" applyAlignment="1" applyProtection="1">
      <alignment horizontal="left" vertical="top" wrapText="1"/>
    </xf>
    <xf numFmtId="167" fontId="0" fillId="0" borderId="0" xfId="0" applyNumberFormat="1"/>
    <xf numFmtId="0" fontId="8" fillId="5" borderId="62" xfId="0" applyFont="1" applyFill="1" applyBorder="1" applyAlignment="1" applyProtection="1">
      <alignment vertical="center"/>
    </xf>
    <xf numFmtId="16" fontId="9" fillId="0" borderId="44" xfId="0" applyNumberFormat="1" applyFont="1" applyBorder="1" applyAlignment="1" applyProtection="1">
      <alignment vertical="center"/>
    </xf>
    <xf numFmtId="16" fontId="9" fillId="0" borderId="173" xfId="0" applyNumberFormat="1" applyFont="1" applyBorder="1" applyAlignment="1" applyProtection="1">
      <alignment vertical="center"/>
    </xf>
    <xf numFmtId="16" fontId="9" fillId="0" borderId="172" xfId="0" applyNumberFormat="1" applyFont="1" applyBorder="1" applyAlignment="1" applyProtection="1">
      <alignment vertical="center"/>
    </xf>
    <xf numFmtId="16" fontId="9" fillId="0" borderId="43" xfId="0" applyNumberFormat="1" applyFont="1" applyBorder="1" applyAlignment="1" applyProtection="1">
      <alignment vertical="center"/>
    </xf>
    <xf numFmtId="17" fontId="9" fillId="0" borderId="43" xfId="0" applyNumberFormat="1" applyFont="1" applyBorder="1" applyAlignment="1" applyProtection="1">
      <alignment vertical="center"/>
    </xf>
    <xf numFmtId="0" fontId="9" fillId="0" borderId="44" xfId="0" applyFont="1" applyBorder="1" applyAlignment="1" applyProtection="1">
      <alignment vertical="center"/>
    </xf>
    <xf numFmtId="14" fontId="1" fillId="0" borderId="0" xfId="0" applyNumberFormat="1" applyFont="1" applyAlignment="1">
      <alignment horizontal="right"/>
    </xf>
    <xf numFmtId="0" fontId="9" fillId="11" borderId="15" xfId="0" applyFont="1" applyFill="1" applyBorder="1" applyProtection="1"/>
    <xf numFmtId="0" fontId="9" fillId="11" borderId="16" xfId="0" applyFont="1" applyFill="1" applyBorder="1" applyProtection="1"/>
    <xf numFmtId="0" fontId="3" fillId="0" borderId="22" xfId="0" applyFont="1" applyBorder="1" applyProtection="1"/>
    <xf numFmtId="0" fontId="9" fillId="0" borderId="46" xfId="0" applyFont="1" applyBorder="1" applyAlignment="1" applyProtection="1">
      <alignment vertical="top" wrapText="1"/>
    </xf>
    <xf numFmtId="0" fontId="9" fillId="5" borderId="6" xfId="0" applyFont="1" applyFill="1" applyBorder="1" applyProtection="1"/>
    <xf numFmtId="0" fontId="9" fillId="5" borderId="9" xfId="0" applyFont="1" applyFill="1" applyBorder="1" applyProtection="1"/>
    <xf numFmtId="0" fontId="9" fillId="5" borderId="11" xfId="0" applyFont="1" applyFill="1" applyBorder="1" applyAlignment="1" applyProtection="1">
      <alignment horizontal="right"/>
    </xf>
    <xf numFmtId="0" fontId="9" fillId="5" borderId="10" xfId="0" applyFont="1" applyFill="1" applyBorder="1" applyProtection="1"/>
    <xf numFmtId="0" fontId="9" fillId="5" borderId="169" xfId="0" applyFont="1" applyFill="1" applyBorder="1" applyProtection="1"/>
    <xf numFmtId="0" fontId="9" fillId="5" borderId="177" xfId="0" applyFont="1" applyFill="1" applyBorder="1" applyAlignment="1" applyProtection="1">
      <alignment vertical="top" wrapText="1"/>
    </xf>
    <xf numFmtId="0" fontId="9" fillId="5" borderId="170" xfId="0" applyFont="1" applyFill="1" applyBorder="1" applyAlignment="1" applyProtection="1">
      <alignment vertical="top" wrapText="1"/>
    </xf>
    <xf numFmtId="0" fontId="3" fillId="5" borderId="11" xfId="0" applyFont="1" applyFill="1" applyBorder="1" applyProtection="1"/>
    <xf numFmtId="0" fontId="3" fillId="5" borderId="10" xfId="0" applyFont="1" applyFill="1" applyBorder="1" applyProtection="1"/>
    <xf numFmtId="0" fontId="9" fillId="5" borderId="0" xfId="0" applyFont="1" applyFill="1" applyBorder="1" applyAlignment="1" applyProtection="1">
      <alignment vertical="top" wrapText="1"/>
    </xf>
    <xf numFmtId="0" fontId="9" fillId="5" borderId="7" xfId="0" applyFont="1" applyFill="1" applyBorder="1" applyAlignment="1" applyProtection="1">
      <alignment vertical="top" wrapText="1"/>
    </xf>
    <xf numFmtId="49" fontId="9" fillId="5" borderId="11" xfId="0" applyNumberFormat="1" applyFont="1" applyFill="1" applyBorder="1" applyAlignment="1" applyProtection="1">
      <alignment horizontal="right"/>
    </xf>
    <xf numFmtId="0" fontId="9" fillId="5" borderId="22" xfId="0" applyFont="1" applyFill="1" applyBorder="1" applyProtection="1"/>
    <xf numFmtId="0" fontId="9" fillId="5" borderId="13" xfId="0" applyFont="1" applyFill="1" applyBorder="1" applyProtection="1"/>
    <xf numFmtId="0" fontId="9" fillId="5" borderId="25" xfId="0" applyFont="1" applyFill="1" applyBorder="1" applyProtection="1"/>
    <xf numFmtId="0" fontId="9" fillId="5" borderId="11" xfId="0" applyFont="1" applyFill="1" applyBorder="1" applyProtection="1"/>
    <xf numFmtId="0" fontId="9" fillId="5" borderId="11" xfId="0" applyFont="1" applyFill="1" applyBorder="1" applyAlignment="1" applyProtection="1">
      <alignment horizontal="right" vertical="top"/>
    </xf>
    <xf numFmtId="0" fontId="9" fillId="5" borderId="10" xfId="0" quotePrefix="1" applyFont="1" applyFill="1" applyBorder="1" applyAlignment="1" applyProtection="1">
      <alignment horizontal="right" vertical="center"/>
    </xf>
    <xf numFmtId="0" fontId="20" fillId="5" borderId="10" xfId="0" applyFont="1" applyFill="1" applyBorder="1" applyAlignment="1" applyProtection="1"/>
    <xf numFmtId="0" fontId="20" fillId="5" borderId="4" xfId="0" applyFont="1" applyFill="1" applyBorder="1" applyAlignment="1" applyProtection="1"/>
    <xf numFmtId="4" fontId="6" fillId="0" borderId="52" xfId="0" applyNumberFormat="1" applyFont="1" applyBorder="1" applyAlignment="1" applyProtection="1">
      <alignment horizontal="center"/>
      <protection locked="0"/>
    </xf>
    <xf numFmtId="4" fontId="4" fillId="0" borderId="0" xfId="0" applyNumberFormat="1" applyFont="1" applyFill="1" applyBorder="1" applyProtection="1"/>
    <xf numFmtId="0" fontId="4" fillId="9" borderId="178" xfId="0" applyNumberFormat="1" applyFont="1" applyFill="1" applyBorder="1" applyAlignment="1" applyProtection="1">
      <alignment horizontal="right" wrapText="1"/>
    </xf>
    <xf numFmtId="165" fontId="4" fillId="9" borderId="178" xfId="0" applyNumberFormat="1" applyFont="1" applyFill="1" applyBorder="1" applyAlignment="1" applyProtection="1"/>
    <xf numFmtId="0" fontId="40" fillId="0" borderId="0" xfId="0" applyFont="1" applyProtection="1"/>
    <xf numFmtId="0" fontId="40" fillId="0" borderId="0" xfId="0" applyFont="1" applyBorder="1" applyProtection="1"/>
    <xf numFmtId="0" fontId="42" fillId="0" borderId="0" xfId="0" applyFont="1" applyProtection="1"/>
    <xf numFmtId="0" fontId="40" fillId="12" borderId="0" xfId="0" applyFont="1" applyFill="1" applyProtection="1"/>
    <xf numFmtId="0" fontId="10" fillId="0" borderId="0" xfId="0" applyFont="1" applyProtection="1"/>
    <xf numFmtId="0" fontId="40" fillId="12" borderId="0" xfId="0" applyFont="1" applyFill="1" applyAlignment="1" applyProtection="1">
      <alignment horizontal="center"/>
    </xf>
    <xf numFmtId="0" fontId="39" fillId="0" borderId="0" xfId="0" applyFont="1" applyAlignment="1" applyProtection="1">
      <alignment horizontal="center"/>
    </xf>
    <xf numFmtId="0" fontId="39" fillId="0" borderId="0" xfId="0" applyFont="1" applyBorder="1" applyAlignment="1" applyProtection="1">
      <alignment horizontal="center"/>
    </xf>
    <xf numFmtId="4" fontId="4" fillId="0" borderId="0" xfId="0" applyNumberFormat="1" applyFont="1" applyFill="1" applyBorder="1" applyAlignment="1" applyProtection="1">
      <alignment horizontal="left" vertical="center" wrapText="1"/>
    </xf>
    <xf numFmtId="0" fontId="3" fillId="0" borderId="0" xfId="0" applyFont="1" applyFill="1" applyProtection="1"/>
    <xf numFmtId="0" fontId="3" fillId="0" borderId="0" xfId="0" applyFont="1" applyFill="1" applyAlignment="1" applyProtection="1">
      <alignment horizontal="right" vertical="top" wrapText="1"/>
    </xf>
    <xf numFmtId="0" fontId="3" fillId="0" borderId="0" xfId="0" applyFont="1" applyFill="1" applyAlignment="1" applyProtection="1">
      <alignment horizontal="left" vertical="top" wrapText="1"/>
    </xf>
    <xf numFmtId="0" fontId="0" fillId="0" borderId="0" xfId="0" applyFill="1"/>
    <xf numFmtId="20" fontId="9" fillId="0" borderId="0" xfId="0" applyNumberFormat="1" applyFont="1" applyFill="1" applyBorder="1" applyAlignment="1" applyProtection="1">
      <alignment vertical="center"/>
    </xf>
    <xf numFmtId="4" fontId="26" fillId="0" borderId="0" xfId="0" applyNumberFormat="1" applyFont="1" applyFill="1" applyBorder="1" applyAlignment="1" applyProtection="1">
      <alignment vertical="center"/>
    </xf>
    <xf numFmtId="4" fontId="17"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4" fontId="4" fillId="0" borderId="0" xfId="0" applyNumberFormat="1" applyFont="1" applyFill="1" applyBorder="1" applyAlignment="1" applyProtection="1">
      <alignment vertical="center"/>
    </xf>
    <xf numFmtId="4" fontId="33" fillId="0" borderId="0" xfId="0" applyNumberFormat="1" applyFont="1" applyFill="1" applyBorder="1" applyAlignment="1" applyProtection="1">
      <alignment vertical="center"/>
      <protection hidden="1"/>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horizontal="left" vertical="top" wrapText="1"/>
    </xf>
    <xf numFmtId="0" fontId="3" fillId="0" borderId="0" xfId="0" applyFont="1" applyFill="1" applyBorder="1" applyProtection="1"/>
    <xf numFmtId="0" fontId="0" fillId="0" borderId="0" xfId="0" applyFill="1" applyBorder="1"/>
    <xf numFmtId="4" fontId="4" fillId="5" borderId="2" xfId="0" applyNumberFormat="1" applyFont="1" applyFill="1" applyBorder="1" applyAlignment="1" applyProtection="1">
      <alignment vertical="center"/>
    </xf>
    <xf numFmtId="172" fontId="5" fillId="5" borderId="13" xfId="0" applyNumberFormat="1" applyFont="1" applyFill="1" applyBorder="1" applyAlignment="1" applyProtection="1">
      <alignment horizontal="left" wrapText="1"/>
    </xf>
    <xf numFmtId="172" fontId="3" fillId="5" borderId="4" xfId="0" applyNumberFormat="1" applyFont="1" applyFill="1" applyBorder="1" applyAlignment="1" applyProtection="1"/>
    <xf numFmtId="172" fontId="4" fillId="5" borderId="87" xfId="0" applyNumberFormat="1" applyFont="1" applyFill="1" applyBorder="1" applyAlignment="1" applyProtection="1">
      <alignment vertical="center"/>
    </xf>
    <xf numFmtId="172" fontId="6" fillId="5" borderId="87" xfId="0" applyNumberFormat="1" applyFont="1" applyFill="1" applyBorder="1" applyAlignment="1" applyProtection="1">
      <alignment vertical="top"/>
    </xf>
    <xf numFmtId="172" fontId="4" fillId="5" borderId="5" xfId="0" applyNumberFormat="1" applyFont="1" applyFill="1" applyBorder="1" applyAlignment="1" applyProtection="1">
      <alignment vertical="center"/>
    </xf>
    <xf numFmtId="172" fontId="4" fillId="6" borderId="5" xfId="0" applyNumberFormat="1" applyFont="1" applyFill="1" applyBorder="1" applyAlignment="1" applyProtection="1">
      <alignment vertical="center"/>
      <protection locked="0"/>
    </xf>
    <xf numFmtId="172" fontId="2" fillId="5" borderId="32" xfId="0" applyNumberFormat="1" applyFont="1" applyFill="1" applyBorder="1" applyAlignment="1" applyProtection="1">
      <alignment vertical="center"/>
    </xf>
    <xf numFmtId="172" fontId="3" fillId="0" borderId="0" xfId="0" applyNumberFormat="1" applyFont="1" applyBorder="1" applyAlignment="1" applyProtection="1">
      <alignment vertical="top" wrapText="1"/>
    </xf>
    <xf numFmtId="172" fontId="4" fillId="0" borderId="5" xfId="0" applyNumberFormat="1" applyFont="1" applyFill="1" applyBorder="1" applyAlignment="1" applyProtection="1">
      <alignment vertical="center"/>
      <protection locked="0"/>
    </xf>
    <xf numFmtId="172" fontId="4" fillId="0" borderId="0" xfId="0" applyNumberFormat="1" applyFont="1" applyFill="1" applyBorder="1" applyAlignment="1" applyProtection="1">
      <alignment vertical="center"/>
      <protection locked="0"/>
    </xf>
    <xf numFmtId="172" fontId="2" fillId="5" borderId="86" xfId="0" applyNumberFormat="1" applyFont="1" applyFill="1" applyBorder="1" applyAlignment="1" applyProtection="1">
      <alignment vertical="center"/>
    </xf>
    <xf numFmtId="172" fontId="26" fillId="0" borderId="0" xfId="0" applyNumberFormat="1" applyFont="1" applyFill="1" applyBorder="1" applyAlignment="1" applyProtection="1">
      <alignment vertical="center"/>
    </xf>
    <xf numFmtId="172" fontId="3" fillId="0" borderId="0" xfId="0" applyNumberFormat="1" applyFont="1" applyProtection="1"/>
    <xf numFmtId="4" fontId="4" fillId="5" borderId="2" xfId="0" applyNumberFormat="1" applyFont="1" applyFill="1" applyBorder="1" applyAlignment="1" applyProtection="1">
      <alignment vertical="top"/>
    </xf>
    <xf numFmtId="4" fontId="4" fillId="5" borderId="3" xfId="0" applyNumberFormat="1" applyFont="1" applyFill="1" applyBorder="1" applyAlignment="1" applyProtection="1">
      <alignment vertical="top"/>
    </xf>
    <xf numFmtId="172" fontId="4" fillId="5" borderId="128" xfId="0" applyNumberFormat="1" applyFont="1" applyFill="1" applyBorder="1" applyAlignment="1" applyProtection="1">
      <alignment vertical="center"/>
    </xf>
    <xf numFmtId="172" fontId="4" fillId="5" borderId="134" xfId="0" applyNumberFormat="1" applyFont="1" applyFill="1" applyBorder="1" applyAlignment="1" applyProtection="1">
      <alignment vertical="center"/>
    </xf>
    <xf numFmtId="0" fontId="46" fillId="9" borderId="0" xfId="0" applyFont="1" applyFill="1" applyAlignment="1" applyProtection="1">
      <alignment horizontal="left" vertical="top" wrapText="1"/>
    </xf>
    <xf numFmtId="4" fontId="9" fillId="5" borderId="0" xfId="0" applyNumberFormat="1" applyFont="1" applyFill="1" applyBorder="1" applyAlignment="1" applyProtection="1">
      <alignment vertical="center"/>
    </xf>
    <xf numFmtId="4" fontId="9" fillId="5" borderId="0" xfId="0" applyNumberFormat="1" applyFont="1" applyFill="1" applyBorder="1" applyAlignment="1" applyProtection="1">
      <alignment vertical="top"/>
    </xf>
    <xf numFmtId="4" fontId="9" fillId="5" borderId="160" xfId="0" applyNumberFormat="1" applyFont="1" applyFill="1" applyBorder="1" applyAlignment="1" applyProtection="1">
      <alignment vertical="top"/>
    </xf>
    <xf numFmtId="172" fontId="4" fillId="5" borderId="30" xfId="0" applyNumberFormat="1" applyFont="1" applyFill="1" applyBorder="1" applyAlignment="1" applyProtection="1">
      <alignment vertical="center"/>
    </xf>
    <xf numFmtId="0" fontId="9" fillId="5" borderId="63" xfId="0" applyFont="1" applyFill="1" applyBorder="1" applyAlignment="1" applyProtection="1">
      <alignment vertical="top"/>
    </xf>
    <xf numFmtId="1" fontId="14" fillId="0" borderId="0" xfId="0" applyNumberFormat="1" applyFont="1" applyBorder="1" applyAlignment="1" applyProtection="1">
      <alignment horizontal="center"/>
    </xf>
    <xf numFmtId="14" fontId="44" fillId="0" borderId="0" xfId="0" applyNumberFormat="1" applyFont="1" applyFill="1" applyBorder="1" applyAlignment="1">
      <alignment horizontal="center" vertical="top" wrapText="1"/>
    </xf>
    <xf numFmtId="0" fontId="17" fillId="0" borderId="0" xfId="0" applyFont="1" applyFill="1" applyBorder="1" applyAlignment="1" applyProtection="1">
      <alignment horizontal="center" vertical="center"/>
    </xf>
    <xf numFmtId="49" fontId="5" fillId="0"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wrapText="1"/>
    </xf>
    <xf numFmtId="0" fontId="3" fillId="0" borderId="0" xfId="0" applyFont="1" applyFill="1" applyBorder="1" applyAlignment="1" applyProtection="1"/>
    <xf numFmtId="4" fontId="5" fillId="0" borderId="0" xfId="5" applyNumberFormat="1" applyFont="1" applyFill="1" applyBorder="1" applyProtection="1">
      <protection locked="0"/>
    </xf>
    <xf numFmtId="4" fontId="5" fillId="0" borderId="0" xfId="0" applyNumberFormat="1" applyFont="1" applyFill="1" applyBorder="1" applyProtection="1"/>
    <xf numFmtId="1" fontId="5" fillId="0" borderId="0" xfId="0" applyNumberFormat="1" applyFont="1" applyFill="1" applyBorder="1" applyProtection="1">
      <protection locked="0"/>
    </xf>
    <xf numFmtId="0" fontId="21" fillId="0" borderId="0" xfId="0" applyFont="1" applyFill="1" applyBorder="1" applyAlignment="1" applyProtection="1">
      <alignment horizontal="left"/>
    </xf>
    <xf numFmtId="165" fontId="21" fillId="0" borderId="0" xfId="0" applyNumberFormat="1" applyFont="1" applyFill="1" applyBorder="1" applyAlignment="1" applyProtection="1">
      <alignment horizontal="right"/>
    </xf>
    <xf numFmtId="0" fontId="21" fillId="0" borderId="0" xfId="0" applyFont="1" applyFill="1" applyBorder="1" applyAlignment="1" applyProtection="1">
      <alignment horizontal="right"/>
      <protection locked="0"/>
    </xf>
    <xf numFmtId="4" fontId="4" fillId="5" borderId="43" xfId="0" applyNumberFormat="1" applyFont="1" applyFill="1" applyBorder="1" applyProtection="1"/>
    <xf numFmtId="4" fontId="4" fillId="5" borderId="181" xfId="0" applyNumberFormat="1" applyFont="1" applyFill="1" applyBorder="1" applyProtection="1"/>
    <xf numFmtId="4" fontId="4" fillId="5" borderId="182" xfId="0" applyNumberFormat="1" applyFont="1" applyFill="1" applyBorder="1" applyProtection="1"/>
    <xf numFmtId="49" fontId="5" fillId="5" borderId="183" xfId="0" applyNumberFormat="1" applyFont="1" applyFill="1" applyBorder="1" applyAlignment="1" applyProtection="1">
      <alignment horizontal="left" wrapText="1"/>
    </xf>
    <xf numFmtId="0" fontId="3" fillId="5" borderId="184" xfId="0" applyFont="1" applyFill="1" applyBorder="1" applyAlignment="1" applyProtection="1"/>
    <xf numFmtId="4" fontId="4" fillId="5" borderId="185" xfId="0" applyNumberFormat="1" applyFont="1" applyFill="1" applyBorder="1" applyProtection="1"/>
    <xf numFmtId="172" fontId="14" fillId="0" borderId="134" xfId="0" applyNumberFormat="1" applyFont="1" applyBorder="1" applyAlignment="1" applyProtection="1">
      <alignment horizontal="center"/>
    </xf>
    <xf numFmtId="1" fontId="14" fillId="0" borderId="134" xfId="0" applyNumberFormat="1" applyFont="1" applyBorder="1" applyAlignment="1" applyProtection="1">
      <alignment horizontal="center"/>
    </xf>
    <xf numFmtId="1" fontId="14" fillId="0" borderId="87" xfId="0" applyNumberFormat="1" applyFont="1" applyBorder="1" applyAlignment="1" applyProtection="1">
      <alignment horizontal="center"/>
    </xf>
    <xf numFmtId="0" fontId="9" fillId="0" borderId="132" xfId="0" applyFont="1" applyBorder="1" applyAlignment="1" applyProtection="1">
      <alignment vertical="center"/>
    </xf>
    <xf numFmtId="172" fontId="4" fillId="0" borderId="139" xfId="0" applyNumberFormat="1" applyFont="1" applyFill="1" applyBorder="1" applyAlignment="1" applyProtection="1">
      <alignment vertical="center"/>
      <protection locked="0"/>
    </xf>
    <xf numFmtId="172" fontId="2" fillId="5" borderId="195" xfId="0" applyNumberFormat="1" applyFont="1" applyFill="1" applyBorder="1" applyAlignment="1" applyProtection="1">
      <alignment vertical="center"/>
    </xf>
    <xf numFmtId="0" fontId="8" fillId="5" borderId="15" xfId="0" applyFont="1" applyFill="1" applyBorder="1" applyAlignment="1" applyProtection="1">
      <alignment vertical="center"/>
    </xf>
    <xf numFmtId="172" fontId="4" fillId="0" borderId="30" xfId="0" applyNumberFormat="1" applyFont="1" applyFill="1" applyBorder="1" applyAlignment="1" applyProtection="1">
      <alignment vertical="center"/>
      <protection locked="0"/>
    </xf>
    <xf numFmtId="4" fontId="7" fillId="12" borderId="189" xfId="0" applyNumberFormat="1" applyFont="1" applyFill="1" applyBorder="1" applyAlignment="1" applyProtection="1">
      <alignment horizontal="left" vertical="center" wrapText="1"/>
    </xf>
    <xf numFmtId="4" fontId="11" fillId="12" borderId="189" xfId="0" applyNumberFormat="1" applyFont="1" applyFill="1" applyBorder="1" applyAlignment="1" applyProtection="1">
      <alignment vertical="center"/>
    </xf>
    <xf numFmtId="4" fontId="48" fillId="5" borderId="24" xfId="0" applyNumberFormat="1" applyFont="1" applyFill="1" applyBorder="1" applyAlignment="1" applyProtection="1"/>
    <xf numFmtId="0" fontId="9" fillId="5" borderId="44" xfId="0" applyFont="1" applyFill="1" applyBorder="1" applyAlignment="1" applyProtection="1">
      <alignment vertical="center"/>
    </xf>
    <xf numFmtId="20" fontId="9" fillId="5" borderId="44" xfId="0" applyNumberFormat="1" applyFont="1" applyFill="1" applyBorder="1" applyAlignment="1" applyProtection="1">
      <alignment vertical="center"/>
    </xf>
    <xf numFmtId="4" fontId="7" fillId="5" borderId="16" xfId="0" applyNumberFormat="1" applyFont="1" applyFill="1" applyBorder="1" applyAlignment="1" applyProtection="1">
      <alignment vertical="center"/>
    </xf>
    <xf numFmtId="0" fontId="3" fillId="0" borderId="0" xfId="0" applyFont="1" applyFill="1" applyBorder="1" applyAlignment="1" applyProtection="1">
      <alignment vertical="center"/>
    </xf>
    <xf numFmtId="4" fontId="6" fillId="0" borderId="0" xfId="0" applyNumberFormat="1" applyFont="1" applyFill="1" applyBorder="1" applyAlignment="1" applyProtection="1">
      <alignment horizontal="left" vertical="center" wrapText="1"/>
    </xf>
    <xf numFmtId="4" fontId="2" fillId="0" borderId="0" xfId="0" applyNumberFormat="1" applyFont="1" applyFill="1" applyBorder="1" applyAlignment="1" applyProtection="1">
      <alignment vertical="center"/>
    </xf>
    <xf numFmtId="4" fontId="11" fillId="0" borderId="0" xfId="0" applyNumberFormat="1" applyFont="1" applyFill="1" applyBorder="1" applyAlignment="1" applyProtection="1">
      <alignment vertical="center"/>
    </xf>
    <xf numFmtId="169" fontId="40" fillId="0" borderId="0" xfId="0" applyNumberFormat="1" applyFont="1" applyFill="1" applyBorder="1" applyAlignment="1" applyProtection="1">
      <alignment vertical="center"/>
    </xf>
    <xf numFmtId="0" fontId="3" fillId="0" borderId="0" xfId="0" applyFont="1" applyFill="1" applyBorder="1" applyAlignment="1" applyProtection="1">
      <alignment wrapText="1"/>
    </xf>
    <xf numFmtId="169" fontId="40" fillId="0" borderId="58" xfId="0" applyNumberFormat="1" applyFont="1" applyFill="1" applyBorder="1" applyAlignment="1" applyProtection="1">
      <alignment vertical="center"/>
    </xf>
    <xf numFmtId="0" fontId="48" fillId="5" borderId="46" xfId="0" applyNumberFormat="1" applyFont="1" applyFill="1" applyBorder="1" applyAlignment="1" applyProtection="1">
      <alignment horizontal="right" wrapText="1"/>
    </xf>
    <xf numFmtId="165" fontId="48" fillId="5" borderId="46" xfId="0" applyNumberFormat="1" applyFont="1" applyFill="1" applyBorder="1" applyAlignment="1" applyProtection="1"/>
    <xf numFmtId="0" fontId="41" fillId="0" borderId="0" xfId="0" applyFont="1" applyFill="1" applyAlignment="1" applyProtection="1">
      <alignment horizontal="center" vertical="center"/>
    </xf>
    <xf numFmtId="10" fontId="5" fillId="0" borderId="0" xfId="0" applyNumberFormat="1" applyFont="1" applyFill="1" applyBorder="1" applyProtection="1"/>
    <xf numFmtId="4" fontId="5" fillId="0" borderId="0" xfId="0" applyNumberFormat="1" applyFont="1" applyFill="1" applyBorder="1" applyAlignment="1" applyProtection="1">
      <alignment horizontal="left"/>
    </xf>
    <xf numFmtId="0" fontId="40" fillId="0" borderId="0" xfId="0" applyFont="1" applyFill="1" applyProtection="1"/>
    <xf numFmtId="4" fontId="6" fillId="0" borderId="0" xfId="0" applyNumberFormat="1" applyFont="1" applyFill="1" applyBorder="1" applyProtection="1"/>
    <xf numFmtId="0" fontId="40" fillId="0" borderId="0" xfId="0" applyFont="1" applyFill="1" applyBorder="1" applyProtection="1"/>
    <xf numFmtId="169" fontId="40" fillId="0" borderId="0" xfId="0" applyNumberFormat="1" applyFont="1" applyFill="1" applyBorder="1" applyProtection="1"/>
    <xf numFmtId="4" fontId="4" fillId="0" borderId="64" xfId="0" applyNumberFormat="1" applyFont="1" applyBorder="1" applyAlignment="1" applyProtection="1">
      <alignment vertical="center"/>
    </xf>
    <xf numFmtId="4" fontId="9" fillId="0" borderId="41" xfId="0" applyNumberFormat="1" applyFont="1" applyFill="1" applyBorder="1" applyAlignment="1" applyProtection="1">
      <alignment vertical="center"/>
    </xf>
    <xf numFmtId="4" fontId="9" fillId="0" borderId="41" xfId="0" applyNumberFormat="1" applyFont="1" applyBorder="1" applyAlignment="1" applyProtection="1">
      <alignment vertical="center"/>
    </xf>
    <xf numFmtId="4" fontId="9" fillId="0" borderId="64" xfId="0" applyNumberFormat="1" applyFont="1" applyBorder="1" applyAlignment="1" applyProtection="1">
      <alignment vertical="center"/>
    </xf>
    <xf numFmtId="0" fontId="40" fillId="12" borderId="198" xfId="0" applyFont="1" applyFill="1" applyBorder="1" applyProtection="1"/>
    <xf numFmtId="0" fontId="9" fillId="5" borderId="88" xfId="0" applyFont="1" applyFill="1" applyBorder="1" applyAlignment="1" applyProtection="1">
      <alignment vertical="center"/>
    </xf>
    <xf numFmtId="169" fontId="9" fillId="12" borderId="198" xfId="0" applyNumberFormat="1" applyFont="1" applyFill="1" applyBorder="1" applyAlignment="1" applyProtection="1">
      <alignment vertical="center"/>
    </xf>
    <xf numFmtId="0" fontId="40" fillId="0" borderId="0" xfId="0" applyFont="1" applyFill="1" applyAlignment="1" applyProtection="1">
      <alignment horizontal="center" vertical="center"/>
    </xf>
    <xf numFmtId="0" fontId="40" fillId="0" borderId="0" xfId="0" applyFont="1" applyFill="1" applyAlignment="1" applyProtection="1">
      <alignment horizontal="center"/>
    </xf>
    <xf numFmtId="0" fontId="40" fillId="0" borderId="0" xfId="0" applyFont="1" applyFill="1" applyBorder="1" applyAlignment="1" applyProtection="1">
      <alignment horizontal="center"/>
    </xf>
    <xf numFmtId="0" fontId="3" fillId="0" borderId="0" xfId="0" applyFont="1" applyAlignment="1" applyProtection="1">
      <alignment vertical="center"/>
    </xf>
    <xf numFmtId="0" fontId="3" fillId="0" borderId="0" xfId="0" applyFont="1" applyBorder="1" applyAlignment="1" applyProtection="1">
      <alignment vertical="center"/>
    </xf>
    <xf numFmtId="169" fontId="9" fillId="0" borderId="42" xfId="0" applyNumberFormat="1" applyFont="1" applyFill="1" applyBorder="1" applyAlignment="1" applyProtection="1">
      <alignment vertical="center"/>
    </xf>
    <xf numFmtId="169" fontId="40" fillId="0" borderId="42" xfId="0" applyNumberFormat="1" applyFont="1" applyFill="1" applyBorder="1" applyAlignment="1" applyProtection="1">
      <alignment vertical="center"/>
    </xf>
    <xf numFmtId="0" fontId="9" fillId="0" borderId="0" xfId="0" applyFont="1" applyFill="1" applyAlignment="1" applyProtection="1">
      <alignment horizontal="center" vertical="center"/>
    </xf>
    <xf numFmtId="0" fontId="9" fillId="12" borderId="0" xfId="0" applyFont="1" applyFill="1" applyProtection="1"/>
    <xf numFmtId="0" fontId="1" fillId="0" borderId="0" xfId="0" applyFont="1" applyProtection="1"/>
    <xf numFmtId="0" fontId="1" fillId="0" borderId="0" xfId="0" applyFont="1" applyBorder="1" applyProtection="1"/>
    <xf numFmtId="0" fontId="9" fillId="0" borderId="0" xfId="0" applyFont="1" applyFill="1" applyProtection="1"/>
    <xf numFmtId="169" fontId="9" fillId="0" borderId="0" xfId="0" applyNumberFormat="1" applyFont="1" applyFill="1" applyBorder="1" applyAlignment="1" applyProtection="1">
      <alignment vertical="center"/>
    </xf>
    <xf numFmtId="0" fontId="9" fillId="0" borderId="0" xfId="0" applyFont="1" applyFill="1" applyBorder="1" applyProtection="1"/>
    <xf numFmtId="0" fontId="49" fillId="0" borderId="0" xfId="0" applyFont="1" applyProtection="1"/>
    <xf numFmtId="0" fontId="1" fillId="0" borderId="0" xfId="0" applyFont="1" applyFill="1"/>
    <xf numFmtId="0" fontId="1" fillId="0" borderId="0" xfId="0" applyFont="1" applyFill="1" applyProtection="1"/>
    <xf numFmtId="4" fontId="4" fillId="0" borderId="0" xfId="0" applyNumberFormat="1" applyFont="1" applyFill="1" applyBorder="1" applyAlignment="1" applyProtection="1">
      <alignment horizontal="left" vertical="center" wrapText="1"/>
    </xf>
    <xf numFmtId="4" fontId="4" fillId="0" borderId="2" xfId="0" applyNumberFormat="1" applyFont="1" applyBorder="1" applyAlignment="1" applyProtection="1">
      <alignment horizontal="left" vertical="center"/>
    </xf>
    <xf numFmtId="4" fontId="4" fillId="5" borderId="18" xfId="0" applyNumberFormat="1" applyFont="1" applyFill="1" applyBorder="1" applyAlignment="1" applyProtection="1">
      <alignment horizontal="center" vertical="center" wrapText="1"/>
    </xf>
    <xf numFmtId="49" fontId="5" fillId="5" borderId="22" xfId="0" applyNumberFormat="1" applyFont="1" applyFill="1" applyBorder="1" applyAlignment="1" applyProtection="1">
      <alignment horizontal="left" wrapText="1"/>
    </xf>
    <xf numFmtId="49" fontId="5" fillId="5" borderId="13" xfId="0" applyNumberFormat="1" applyFont="1" applyFill="1" applyBorder="1" applyAlignment="1" applyProtection="1">
      <alignment horizontal="left" wrapText="1"/>
    </xf>
    <xf numFmtId="4" fontId="4" fillId="5" borderId="24" xfId="0" applyNumberFormat="1" applyFont="1" applyFill="1" applyBorder="1" applyAlignment="1" applyProtection="1">
      <alignment horizontal="left" vertical="center"/>
    </xf>
    <xf numFmtId="4" fontId="4" fillId="5" borderId="46" xfId="0" applyNumberFormat="1" applyFont="1" applyFill="1" applyBorder="1" applyAlignment="1" applyProtection="1">
      <alignment horizontal="left" vertical="center"/>
    </xf>
    <xf numFmtId="4" fontId="27" fillId="0" borderId="44" xfId="0" applyNumberFormat="1" applyFont="1" applyBorder="1" applyAlignment="1" applyProtection="1">
      <alignment vertical="top"/>
    </xf>
    <xf numFmtId="0" fontId="9" fillId="5" borderId="24" xfId="0" applyFont="1" applyFill="1" applyBorder="1" applyProtection="1"/>
    <xf numFmtId="0" fontId="9" fillId="5" borderId="42" xfId="0" applyFont="1" applyFill="1" applyBorder="1" applyProtection="1"/>
    <xf numFmtId="0" fontId="9" fillId="5" borderId="2" xfId="0" applyFont="1" applyFill="1" applyBorder="1" applyProtection="1"/>
    <xf numFmtId="0" fontId="9" fillId="5" borderId="41" xfId="0" applyFont="1" applyFill="1" applyBorder="1" applyProtection="1"/>
    <xf numFmtId="0" fontId="9" fillId="5" borderId="182" xfId="0" applyFont="1" applyFill="1" applyBorder="1" applyAlignment="1" applyProtection="1">
      <alignment horizontal="center"/>
    </xf>
    <xf numFmtId="0" fontId="9" fillId="5" borderId="52" xfId="0" applyFont="1" applyFill="1" applyBorder="1" applyAlignment="1" applyProtection="1">
      <alignment horizontal="center" wrapText="1"/>
    </xf>
    <xf numFmtId="0" fontId="9" fillId="5" borderId="53" xfId="0" applyFont="1" applyFill="1" applyBorder="1" applyAlignment="1" applyProtection="1">
      <alignment horizontal="center"/>
    </xf>
    <xf numFmtId="0" fontId="9" fillId="5" borderId="22" xfId="0" applyFont="1" applyFill="1" applyBorder="1" applyAlignment="1" applyProtection="1"/>
    <xf numFmtId="0" fontId="9" fillId="5" borderId="13" xfId="0" applyFont="1" applyFill="1" applyBorder="1" applyAlignment="1" applyProtection="1"/>
    <xf numFmtId="172" fontId="9" fillId="5" borderId="13" xfId="0" applyNumberFormat="1" applyFont="1" applyFill="1" applyBorder="1" applyAlignment="1" applyProtection="1"/>
    <xf numFmtId="0" fontId="9" fillId="5" borderId="25" xfId="0" applyFont="1" applyFill="1" applyBorder="1" applyAlignment="1" applyProtection="1"/>
    <xf numFmtId="0" fontId="9" fillId="5" borderId="54" xfId="0" applyFont="1" applyFill="1" applyBorder="1" applyAlignment="1" applyProtection="1">
      <alignment horizontal="center"/>
    </xf>
    <xf numFmtId="0" fontId="9" fillId="5" borderId="194" xfId="0" applyFont="1" applyFill="1" applyBorder="1" applyAlignment="1" applyProtection="1">
      <alignment horizontal="center"/>
    </xf>
    <xf numFmtId="0" fontId="9" fillId="5" borderId="191" xfId="0" applyFont="1" applyFill="1" applyBorder="1" applyAlignment="1" applyProtection="1">
      <alignment horizontal="center"/>
    </xf>
    <xf numFmtId="0" fontId="9" fillId="5" borderId="192" xfId="0" applyFont="1" applyFill="1" applyBorder="1" applyAlignment="1" applyProtection="1">
      <alignment horizontal="center"/>
    </xf>
    <xf numFmtId="0" fontId="10" fillId="8" borderId="65" xfId="0" applyFont="1" applyFill="1" applyBorder="1" applyAlignment="1" applyProtection="1">
      <alignment horizontal="center"/>
      <protection locked="0"/>
    </xf>
    <xf numFmtId="0" fontId="10" fillId="8" borderId="66" xfId="0" applyFont="1" applyFill="1" applyBorder="1" applyAlignment="1" applyProtection="1">
      <alignment horizontal="center"/>
      <protection locked="0"/>
    </xf>
    <xf numFmtId="0" fontId="10" fillId="8" borderId="67" xfId="0" applyFont="1" applyFill="1" applyBorder="1" applyAlignment="1" applyProtection="1">
      <alignment horizontal="center"/>
      <protection locked="0"/>
    </xf>
    <xf numFmtId="3" fontId="6" fillId="6" borderId="52" xfId="0" applyNumberFormat="1" applyFont="1" applyFill="1" applyBorder="1" applyProtection="1">
      <protection locked="0"/>
    </xf>
    <xf numFmtId="3" fontId="6" fillId="5" borderId="56" xfId="0" applyNumberFormat="1" applyFont="1" applyFill="1" applyBorder="1" applyProtection="1"/>
    <xf numFmtId="4" fontId="6" fillId="5" borderId="128" xfId="0" applyNumberFormat="1" applyFont="1" applyFill="1" applyBorder="1" applyProtection="1"/>
    <xf numFmtId="10" fontId="6" fillId="6" borderId="174" xfId="0" applyNumberFormat="1" applyFont="1" applyFill="1" applyBorder="1" applyProtection="1">
      <protection locked="0"/>
    </xf>
    <xf numFmtId="1" fontId="6" fillId="6" borderId="165" xfId="0" applyNumberFormat="1" applyFont="1" applyFill="1" applyBorder="1" applyProtection="1">
      <protection locked="0"/>
    </xf>
    <xf numFmtId="1" fontId="6" fillId="6" borderId="166" xfId="0" applyNumberFormat="1" applyFont="1" applyFill="1" applyBorder="1" applyProtection="1">
      <protection locked="0"/>
    </xf>
    <xf numFmtId="165" fontId="6" fillId="6" borderId="56" xfId="0" applyNumberFormat="1" applyFont="1" applyFill="1" applyBorder="1" applyProtection="1">
      <protection locked="0"/>
    </xf>
    <xf numFmtId="165" fontId="6" fillId="6" borderId="193" xfId="0" applyNumberFormat="1" applyFont="1" applyFill="1" applyBorder="1" applyProtection="1">
      <protection locked="0"/>
    </xf>
    <xf numFmtId="4" fontId="6" fillId="6" borderId="127" xfId="5" applyNumberFormat="1" applyFont="1" applyFill="1" applyBorder="1" applyProtection="1">
      <protection locked="0"/>
    </xf>
    <xf numFmtId="4" fontId="6" fillId="5" borderId="186" xfId="0" applyNumberFormat="1" applyFont="1" applyFill="1" applyBorder="1" applyProtection="1"/>
    <xf numFmtId="0" fontId="3" fillId="0" borderId="38" xfId="0" applyFont="1" applyFill="1" applyBorder="1" applyProtection="1"/>
    <xf numFmtId="172" fontId="3" fillId="0" borderId="0" xfId="0" applyNumberFormat="1" applyFont="1" applyFill="1" applyBorder="1" applyProtection="1"/>
    <xf numFmtId="172" fontId="6" fillId="5" borderId="195" xfId="0" applyNumberFormat="1" applyFont="1" applyFill="1" applyBorder="1" applyAlignment="1" applyProtection="1">
      <alignment horizontal="center" vertical="center" wrapText="1"/>
    </xf>
    <xf numFmtId="4" fontId="6" fillId="5" borderId="195" xfId="0" applyNumberFormat="1" applyFont="1" applyFill="1" applyBorder="1" applyAlignment="1" applyProtection="1">
      <alignment horizontal="center" vertical="center" wrapText="1"/>
    </xf>
    <xf numFmtId="4" fontId="6" fillId="5" borderId="196" xfId="0" applyNumberFormat="1" applyFont="1" applyFill="1" applyBorder="1" applyAlignment="1" applyProtection="1">
      <alignment horizontal="center" vertical="center" wrapText="1"/>
    </xf>
    <xf numFmtId="4" fontId="4" fillId="12" borderId="130" xfId="0" applyNumberFormat="1" applyFont="1" applyFill="1" applyBorder="1" applyAlignment="1" applyProtection="1">
      <alignment horizontal="center" vertical="center" wrapText="1"/>
    </xf>
    <xf numFmtId="169" fontId="4" fillId="12" borderId="146" xfId="0" applyNumberFormat="1" applyFont="1" applyFill="1" applyBorder="1" applyAlignment="1" applyProtection="1">
      <alignment vertical="center"/>
    </xf>
    <xf numFmtId="169" fontId="6" fillId="12" borderId="146" xfId="0" applyNumberFormat="1" applyFont="1" applyFill="1" applyBorder="1" applyAlignment="1" applyProtection="1">
      <alignment vertical="top"/>
    </xf>
    <xf numFmtId="169" fontId="4" fillId="12" borderId="84" xfId="0" applyNumberFormat="1" applyFont="1" applyFill="1" applyBorder="1" applyAlignment="1" applyProtection="1">
      <alignment vertical="center"/>
    </xf>
    <xf numFmtId="169" fontId="4" fillId="12" borderId="183" xfId="0" applyNumberFormat="1" applyFont="1" applyFill="1" applyBorder="1" applyAlignment="1" applyProtection="1">
      <alignment vertical="center"/>
    </xf>
    <xf numFmtId="169" fontId="4" fillId="12" borderId="25" xfId="0" applyNumberFormat="1" applyFont="1" applyFill="1" applyBorder="1" applyAlignment="1" applyProtection="1">
      <alignment vertical="center"/>
    </xf>
    <xf numFmtId="169" fontId="4" fillId="12" borderId="7" xfId="0" applyNumberFormat="1" applyFont="1" applyFill="1" applyBorder="1" applyAlignment="1" applyProtection="1">
      <alignment vertical="center"/>
    </xf>
    <xf numFmtId="169" fontId="4" fillId="12" borderId="20" xfId="0" applyNumberFormat="1" applyFont="1" applyFill="1" applyBorder="1" applyAlignment="1" applyProtection="1">
      <alignment vertical="center"/>
    </xf>
    <xf numFmtId="169" fontId="4" fillId="12" borderId="184" xfId="0" applyNumberFormat="1" applyFont="1" applyFill="1" applyBorder="1" applyAlignment="1" applyProtection="1">
      <alignment vertical="center"/>
    </xf>
    <xf numFmtId="169" fontId="4" fillId="12" borderId="178" xfId="0" applyNumberFormat="1" applyFont="1" applyFill="1" applyBorder="1" applyAlignment="1" applyProtection="1">
      <alignment vertical="center"/>
    </xf>
    <xf numFmtId="169" fontId="4" fillId="12" borderId="212" xfId="0" applyNumberFormat="1" applyFont="1" applyFill="1" applyBorder="1" applyAlignment="1" applyProtection="1">
      <alignment vertical="center"/>
    </xf>
    <xf numFmtId="0" fontId="3" fillId="5" borderId="61" xfId="0" applyFont="1" applyFill="1" applyBorder="1" applyAlignment="1" applyProtection="1">
      <alignment vertical="center"/>
    </xf>
    <xf numFmtId="4" fontId="6" fillId="5" borderId="197" xfId="0" applyNumberFormat="1" applyFont="1" applyFill="1" applyBorder="1" applyAlignment="1" applyProtection="1">
      <alignment horizontal="center" vertical="center" wrapText="1"/>
    </xf>
    <xf numFmtId="169" fontId="4" fillId="5" borderId="146" xfId="0" applyNumberFormat="1" applyFont="1" applyFill="1" applyBorder="1" applyAlignment="1" applyProtection="1">
      <alignment vertical="center"/>
    </xf>
    <xf numFmtId="169" fontId="6" fillId="5" borderId="146" xfId="0" applyNumberFormat="1" applyFont="1" applyFill="1" applyBorder="1" applyAlignment="1" applyProtection="1">
      <alignment vertical="top"/>
    </xf>
    <xf numFmtId="0" fontId="9" fillId="0" borderId="61" xfId="0" applyFont="1" applyBorder="1" applyAlignment="1" applyProtection="1">
      <alignment vertical="center"/>
    </xf>
    <xf numFmtId="172" fontId="4" fillId="6" borderId="219" xfId="0" applyNumberFormat="1" applyFont="1" applyFill="1" applyBorder="1" applyAlignment="1" applyProtection="1">
      <alignment vertical="center"/>
      <protection locked="0"/>
    </xf>
    <xf numFmtId="169" fontId="4" fillId="5" borderId="193" xfId="0" applyNumberFormat="1" applyFont="1" applyFill="1" applyBorder="1" applyAlignment="1" applyProtection="1">
      <alignment vertical="center"/>
    </xf>
    <xf numFmtId="169" fontId="4" fillId="5" borderId="189" xfId="0" applyNumberFormat="1" applyFont="1" applyFill="1" applyBorder="1" applyAlignment="1" applyProtection="1">
      <alignment vertical="center"/>
    </xf>
    <xf numFmtId="172" fontId="2" fillId="5" borderId="220" xfId="0" applyNumberFormat="1" applyFont="1" applyFill="1" applyBorder="1" applyAlignment="1" applyProtection="1">
      <alignment vertical="center"/>
    </xf>
    <xf numFmtId="0" fontId="9" fillId="0" borderId="0" xfId="0" applyFont="1" applyBorder="1" applyAlignment="1" applyProtection="1">
      <alignment horizontal="right"/>
    </xf>
    <xf numFmtId="4" fontId="12" fillId="0" borderId="0" xfId="0" applyNumberFormat="1" applyFont="1" applyBorder="1" applyAlignment="1" applyProtection="1"/>
    <xf numFmtId="0" fontId="3" fillId="0" borderId="0" xfId="0" applyFont="1" applyBorder="1" applyAlignment="1" applyProtection="1"/>
    <xf numFmtId="172" fontId="3" fillId="0" borderId="0" xfId="0" applyNumberFormat="1" applyFont="1" applyBorder="1" applyAlignment="1" applyProtection="1"/>
    <xf numFmtId="0" fontId="11" fillId="5" borderId="62" xfId="0" applyFont="1" applyFill="1" applyBorder="1" applyAlignment="1" applyProtection="1">
      <alignment vertical="center"/>
    </xf>
    <xf numFmtId="0" fontId="17" fillId="5" borderId="15" xfId="0" applyFont="1" applyFill="1" applyBorder="1" applyAlignment="1" applyProtection="1">
      <alignment vertical="center"/>
    </xf>
    <xf numFmtId="169" fontId="26" fillId="12" borderId="207" xfId="0" applyNumberFormat="1" applyFont="1" applyFill="1" applyBorder="1" applyAlignment="1" applyProtection="1">
      <alignment vertical="center"/>
    </xf>
    <xf numFmtId="0" fontId="17" fillId="9" borderId="0" xfId="0" applyFont="1" applyFill="1" applyAlignment="1" applyProtection="1">
      <alignment horizontal="right" vertical="top" wrapText="1"/>
    </xf>
    <xf numFmtId="0" fontId="17" fillId="9" borderId="0" xfId="0" applyFont="1" applyFill="1" applyAlignment="1" applyProtection="1">
      <alignment horizontal="left" vertical="top" wrapText="1"/>
    </xf>
    <xf numFmtId="0" fontId="17" fillId="0" borderId="0" xfId="0" applyFont="1" applyBorder="1" applyProtection="1"/>
    <xf numFmtId="0" fontId="17" fillId="0" borderId="0" xfId="0" applyFont="1"/>
    <xf numFmtId="0" fontId="11" fillId="5" borderId="15" xfId="0" applyFont="1" applyFill="1" applyBorder="1" applyAlignment="1" applyProtection="1">
      <alignment vertical="center"/>
    </xf>
    <xf numFmtId="4" fontId="27" fillId="0" borderId="0" xfId="0" applyNumberFormat="1" applyFont="1" applyBorder="1" applyAlignment="1" applyProtection="1">
      <alignment vertical="top"/>
    </xf>
    <xf numFmtId="4" fontId="4" fillId="5" borderId="224" xfId="0" applyNumberFormat="1" applyFont="1" applyFill="1" applyBorder="1" applyAlignment="1" applyProtection="1">
      <alignment vertical="center"/>
    </xf>
    <xf numFmtId="4" fontId="9" fillId="5" borderId="214" xfId="0" applyNumberFormat="1" applyFont="1" applyFill="1" applyBorder="1" applyAlignment="1" applyProtection="1">
      <alignment vertical="center"/>
    </xf>
    <xf numFmtId="0" fontId="9" fillId="5" borderId="44" xfId="0" applyFont="1" applyFill="1" applyBorder="1" applyAlignment="1" applyProtection="1">
      <alignment vertical="top"/>
    </xf>
    <xf numFmtId="0" fontId="9" fillId="5" borderId="172" xfId="0" applyFont="1" applyFill="1" applyBorder="1" applyAlignment="1" applyProtection="1">
      <alignment vertical="top"/>
    </xf>
    <xf numFmtId="0" fontId="9" fillId="0" borderId="172" xfId="0" applyFont="1" applyFill="1" applyBorder="1" applyAlignment="1" applyProtection="1">
      <alignment vertical="center"/>
    </xf>
    <xf numFmtId="0" fontId="9" fillId="5" borderId="172" xfId="0" applyFont="1" applyFill="1" applyBorder="1" applyAlignment="1" applyProtection="1">
      <alignment vertical="center"/>
    </xf>
    <xf numFmtId="0" fontId="9" fillId="0" borderId="44" xfId="0" applyFont="1" applyFill="1" applyBorder="1" applyAlignment="1" applyProtection="1">
      <alignment vertical="center"/>
    </xf>
    <xf numFmtId="4" fontId="9" fillId="5" borderId="190" xfId="0" applyNumberFormat="1" applyFont="1" applyFill="1" applyBorder="1" applyAlignment="1" applyProtection="1">
      <alignment vertical="center"/>
    </xf>
    <xf numFmtId="0" fontId="9" fillId="0" borderId="43" xfId="0" applyFont="1" applyFill="1" applyBorder="1" applyAlignment="1" applyProtection="1">
      <alignment vertical="center"/>
    </xf>
    <xf numFmtId="4" fontId="9" fillId="5" borderId="216" xfId="0" applyNumberFormat="1" applyFont="1" applyFill="1" applyBorder="1" applyAlignment="1" applyProtection="1">
      <alignment vertical="center"/>
    </xf>
    <xf numFmtId="0" fontId="9" fillId="0" borderId="63" xfId="0" applyFont="1" applyBorder="1" applyAlignment="1" applyProtection="1">
      <alignment vertical="center"/>
    </xf>
    <xf numFmtId="0" fontId="9" fillId="0" borderId="172" xfId="0" applyFont="1" applyBorder="1" applyAlignment="1" applyProtection="1">
      <alignment vertical="center"/>
    </xf>
    <xf numFmtId="172" fontId="4" fillId="0" borderId="219" xfId="0" applyNumberFormat="1" applyFont="1" applyFill="1" applyBorder="1" applyAlignment="1" applyProtection="1">
      <alignment vertical="center"/>
      <protection locked="0"/>
    </xf>
    <xf numFmtId="4" fontId="9" fillId="5" borderId="118" xfId="0" applyNumberFormat="1" applyFont="1" applyFill="1" applyBorder="1" applyAlignment="1" applyProtection="1">
      <alignment vertical="center"/>
    </xf>
    <xf numFmtId="4" fontId="2" fillId="0" borderId="16" xfId="0" applyNumberFormat="1" applyFont="1" applyFill="1" applyBorder="1" applyAlignment="1" applyProtection="1">
      <alignment horizontal="left" vertical="center" wrapText="1"/>
    </xf>
    <xf numFmtId="172" fontId="2" fillId="0" borderId="16" xfId="0" applyNumberFormat="1" applyFont="1" applyFill="1" applyBorder="1" applyAlignment="1" applyProtection="1">
      <alignment vertical="center"/>
    </xf>
    <xf numFmtId="4" fontId="11" fillId="0" borderId="16" xfId="0" applyNumberFormat="1" applyFont="1" applyFill="1" applyBorder="1" applyAlignment="1" applyProtection="1">
      <alignment vertical="center"/>
    </xf>
    <xf numFmtId="0" fontId="17" fillId="0" borderId="0" xfId="0" applyFont="1" applyFill="1" applyBorder="1" applyProtection="1"/>
    <xf numFmtId="0" fontId="17" fillId="0" borderId="16" xfId="0" applyFont="1" applyFill="1" applyBorder="1" applyAlignment="1" applyProtection="1">
      <alignment vertical="center"/>
    </xf>
    <xf numFmtId="169" fontId="26" fillId="0" borderId="0" xfId="0" applyNumberFormat="1" applyFont="1" applyFill="1" applyBorder="1" applyAlignment="1" applyProtection="1">
      <alignment vertical="center"/>
    </xf>
    <xf numFmtId="0" fontId="17" fillId="0" borderId="0" xfId="0" applyFont="1" applyFill="1" applyBorder="1" applyAlignment="1" applyProtection="1">
      <alignment horizontal="right" vertical="top" wrapText="1"/>
    </xf>
    <xf numFmtId="0" fontId="17" fillId="0" borderId="0" xfId="0" applyFont="1" applyFill="1" applyBorder="1" applyAlignment="1" applyProtection="1">
      <alignment horizontal="left" vertical="top" wrapText="1"/>
    </xf>
    <xf numFmtId="0" fontId="17" fillId="0" borderId="0" xfId="0" applyFont="1" applyFill="1" applyBorder="1"/>
    <xf numFmtId="172" fontId="11" fillId="5" borderId="220" xfId="0" applyNumberFormat="1" applyFont="1" applyFill="1" applyBorder="1" applyAlignment="1" applyProtection="1">
      <alignment vertical="center"/>
    </xf>
    <xf numFmtId="172" fontId="11" fillId="5" borderId="122" xfId="0" applyNumberFormat="1" applyFont="1" applyFill="1" applyBorder="1" applyAlignment="1" applyProtection="1">
      <alignment vertical="center"/>
    </xf>
    <xf numFmtId="172" fontId="4" fillId="5" borderId="56" xfId="0" applyNumberFormat="1" applyFont="1" applyFill="1" applyBorder="1" applyAlignment="1" applyProtection="1">
      <alignment vertical="center"/>
    </xf>
    <xf numFmtId="172" fontId="4" fillId="5" borderId="225" xfId="0" applyNumberFormat="1" applyFont="1" applyFill="1" applyBorder="1" applyAlignment="1" applyProtection="1">
      <alignment vertical="center"/>
    </xf>
    <xf numFmtId="172" fontId="9" fillId="5" borderId="214" xfId="0" applyNumberFormat="1" applyFont="1" applyFill="1" applyBorder="1" applyAlignment="1" applyProtection="1">
      <alignment vertical="center"/>
    </xf>
    <xf numFmtId="172" fontId="4" fillId="5" borderId="214" xfId="0" applyNumberFormat="1" applyFont="1" applyFill="1" applyBorder="1" applyAlignment="1" applyProtection="1">
      <alignment vertical="center"/>
    </xf>
    <xf numFmtId="172" fontId="4" fillId="5" borderId="215" xfId="0" applyNumberFormat="1" applyFont="1" applyFill="1" applyBorder="1" applyAlignment="1" applyProtection="1">
      <alignment vertical="center"/>
    </xf>
    <xf numFmtId="172" fontId="4" fillId="5" borderId="190" xfId="0" applyNumberFormat="1" applyFont="1" applyFill="1" applyBorder="1" applyAlignment="1" applyProtection="1">
      <alignment vertical="center"/>
    </xf>
    <xf numFmtId="172" fontId="4" fillId="5" borderId="216" xfId="0" applyNumberFormat="1" applyFont="1" applyFill="1" applyBorder="1" applyAlignment="1" applyProtection="1">
      <alignment vertical="center"/>
    </xf>
    <xf numFmtId="172" fontId="4" fillId="5" borderId="217" xfId="0" applyNumberFormat="1" applyFont="1" applyFill="1" applyBorder="1" applyAlignment="1" applyProtection="1">
      <alignment vertical="center"/>
    </xf>
    <xf numFmtId="172" fontId="4" fillId="5" borderId="218" xfId="0" applyNumberFormat="1" applyFont="1" applyFill="1" applyBorder="1" applyAlignment="1" applyProtection="1">
      <alignment vertical="center"/>
    </xf>
    <xf numFmtId="172" fontId="4" fillId="5" borderId="37" xfId="0" applyNumberFormat="1" applyFont="1" applyFill="1" applyBorder="1" applyAlignment="1" applyProtection="1">
      <alignment vertical="center"/>
    </xf>
    <xf numFmtId="4" fontId="2" fillId="12" borderId="146" xfId="0" applyNumberFormat="1" applyFont="1" applyFill="1" applyBorder="1" applyAlignment="1" applyProtection="1">
      <alignment horizontal="left" vertical="center" wrapText="1"/>
    </xf>
    <xf numFmtId="0" fontId="52" fillId="9" borderId="0" xfId="0" applyFont="1" applyFill="1" applyAlignment="1" applyProtection="1">
      <alignment vertical="top" wrapText="1"/>
    </xf>
    <xf numFmtId="0" fontId="17" fillId="0" borderId="0" xfId="0" applyFont="1" applyProtection="1"/>
    <xf numFmtId="4" fontId="4" fillId="12" borderId="178" xfId="0" applyNumberFormat="1" applyFont="1" applyFill="1" applyBorder="1" applyAlignment="1" applyProtection="1">
      <alignment vertical="center"/>
    </xf>
    <xf numFmtId="4" fontId="9" fillId="12" borderId="178" xfId="0" applyNumberFormat="1" applyFont="1" applyFill="1" applyBorder="1" applyAlignment="1" applyProtection="1">
      <alignment vertical="center"/>
    </xf>
    <xf numFmtId="4" fontId="9" fillId="12" borderId="183" xfId="0" applyNumberFormat="1" applyFont="1" applyFill="1" applyBorder="1" applyAlignment="1" applyProtection="1">
      <alignment vertical="center"/>
    </xf>
    <xf numFmtId="4" fontId="9" fillId="12" borderId="171" xfId="0" applyNumberFormat="1" applyFont="1" applyFill="1" applyBorder="1" applyAlignment="1" applyProtection="1">
      <alignment vertical="center"/>
    </xf>
    <xf numFmtId="4" fontId="9" fillId="12" borderId="146" xfId="0" applyNumberFormat="1" applyFont="1" applyFill="1" applyBorder="1" applyAlignment="1" applyProtection="1">
      <alignment vertical="center"/>
    </xf>
    <xf numFmtId="4" fontId="9" fillId="12" borderId="189" xfId="0" applyNumberFormat="1" applyFont="1" applyFill="1" applyBorder="1" applyAlignment="1" applyProtection="1">
      <alignment vertical="center"/>
    </xf>
    <xf numFmtId="169" fontId="26" fillId="12" borderId="184" xfId="0" applyNumberFormat="1" applyFont="1" applyFill="1" applyBorder="1" applyAlignment="1" applyProtection="1">
      <alignment vertical="center"/>
    </xf>
    <xf numFmtId="4" fontId="4" fillId="12" borderId="171" xfId="0" applyNumberFormat="1" applyFont="1" applyFill="1" applyBorder="1" applyAlignment="1" applyProtection="1">
      <alignment vertical="center"/>
    </xf>
    <xf numFmtId="4" fontId="33" fillId="12" borderId="171" xfId="0" applyNumberFormat="1" applyFont="1" applyFill="1" applyBorder="1" applyAlignment="1" applyProtection="1">
      <alignment vertical="center"/>
      <protection hidden="1"/>
    </xf>
    <xf numFmtId="4" fontId="33" fillId="12" borderId="146" xfId="0" applyNumberFormat="1" applyFont="1" applyFill="1" applyBorder="1" applyAlignment="1" applyProtection="1">
      <alignment vertical="center"/>
      <protection hidden="1"/>
    </xf>
    <xf numFmtId="4" fontId="9" fillId="12" borderId="184" xfId="0" applyNumberFormat="1" applyFont="1" applyFill="1" applyBorder="1" applyAlignment="1" applyProtection="1">
      <alignment vertical="center"/>
    </xf>
    <xf numFmtId="4" fontId="4" fillId="12" borderId="184" xfId="0" applyNumberFormat="1" applyFont="1" applyFill="1" applyBorder="1" applyAlignment="1" applyProtection="1">
      <alignment vertical="center"/>
    </xf>
    <xf numFmtId="4" fontId="33" fillId="12" borderId="212" xfId="0" applyNumberFormat="1" applyFont="1" applyFill="1" applyBorder="1" applyAlignment="1" applyProtection="1">
      <alignment vertical="center"/>
      <protection hidden="1"/>
    </xf>
    <xf numFmtId="172" fontId="4" fillId="5" borderId="226" xfId="0" applyNumberFormat="1" applyFont="1" applyFill="1" applyBorder="1" applyAlignment="1" applyProtection="1">
      <alignment vertical="center"/>
    </xf>
    <xf numFmtId="172" fontId="9" fillId="5" borderId="217" xfId="0" applyNumberFormat="1" applyFont="1" applyFill="1" applyBorder="1" applyAlignment="1" applyProtection="1">
      <alignment vertical="center"/>
    </xf>
    <xf numFmtId="172" fontId="11" fillId="5" borderId="197" xfId="0" applyNumberFormat="1" applyFont="1" applyFill="1" applyBorder="1" applyAlignment="1" applyProtection="1">
      <alignment vertical="center"/>
    </xf>
    <xf numFmtId="0" fontId="17" fillId="5" borderId="15" xfId="0" applyFont="1" applyFill="1" applyBorder="1" applyProtection="1"/>
    <xf numFmtId="4" fontId="9" fillId="12" borderId="171" xfId="0" applyNumberFormat="1" applyFont="1" applyFill="1" applyBorder="1" applyAlignment="1" applyProtection="1">
      <alignment vertical="center"/>
      <protection hidden="1"/>
    </xf>
    <xf numFmtId="4" fontId="33" fillId="12" borderId="189" xfId="0" applyNumberFormat="1" applyFont="1" applyFill="1" applyBorder="1" applyAlignment="1" applyProtection="1">
      <alignment vertical="center"/>
      <protection hidden="1"/>
    </xf>
    <xf numFmtId="4" fontId="9" fillId="12" borderId="84" xfId="0" applyNumberFormat="1" applyFont="1" applyFill="1" applyBorder="1" applyAlignment="1" applyProtection="1">
      <alignment vertical="center"/>
      <protection hidden="1"/>
    </xf>
    <xf numFmtId="4" fontId="9" fillId="12" borderId="178" xfId="0" applyNumberFormat="1" applyFont="1" applyFill="1" applyBorder="1" applyAlignment="1" applyProtection="1">
      <alignment vertical="center"/>
      <protection hidden="1"/>
    </xf>
    <xf numFmtId="4" fontId="33" fillId="12" borderId="183" xfId="0" applyNumberFormat="1" applyFont="1" applyFill="1" applyBorder="1" applyAlignment="1" applyProtection="1">
      <alignment vertical="center"/>
      <protection hidden="1"/>
    </xf>
    <xf numFmtId="4" fontId="33" fillId="12" borderId="184" xfId="0" applyNumberFormat="1" applyFont="1" applyFill="1" applyBorder="1" applyAlignment="1" applyProtection="1">
      <alignment vertical="center"/>
      <protection hidden="1"/>
    </xf>
    <xf numFmtId="0" fontId="9" fillId="0" borderId="63" xfId="0" applyFont="1" applyFill="1" applyBorder="1" applyAlignment="1" applyProtection="1">
      <alignment vertical="center"/>
    </xf>
    <xf numFmtId="4" fontId="2" fillId="12" borderId="189" xfId="0" applyNumberFormat="1" applyFont="1" applyFill="1" applyBorder="1" applyAlignment="1" applyProtection="1">
      <alignment horizontal="left" vertical="center" wrapText="1"/>
    </xf>
    <xf numFmtId="0" fontId="11" fillId="5" borderId="61" xfId="0" applyFont="1" applyFill="1" applyBorder="1" applyAlignment="1" applyProtection="1">
      <alignment vertical="center"/>
    </xf>
    <xf numFmtId="172" fontId="11" fillId="0" borderId="16" xfId="0" applyNumberFormat="1" applyFont="1" applyFill="1" applyBorder="1" applyAlignment="1" applyProtection="1">
      <alignment vertical="center"/>
    </xf>
    <xf numFmtId="4" fontId="9" fillId="12" borderId="184" xfId="0" applyNumberFormat="1" applyFont="1" applyFill="1" applyBorder="1" applyAlignment="1" applyProtection="1">
      <alignment vertical="center"/>
      <protection hidden="1"/>
    </xf>
    <xf numFmtId="4" fontId="9" fillId="12" borderId="183" xfId="0" applyNumberFormat="1" applyFont="1" applyFill="1" applyBorder="1" applyAlignment="1" applyProtection="1">
      <alignment vertical="center"/>
      <protection hidden="1"/>
    </xf>
    <xf numFmtId="4" fontId="9" fillId="12" borderId="146" xfId="0" applyNumberFormat="1" applyFont="1" applyFill="1" applyBorder="1" applyAlignment="1" applyProtection="1">
      <alignment vertical="center"/>
      <protection hidden="1"/>
    </xf>
    <xf numFmtId="0" fontId="17" fillId="0" borderId="6" xfId="0" applyFont="1" applyFill="1" applyBorder="1" applyAlignment="1" applyProtection="1">
      <alignment vertical="center"/>
    </xf>
    <xf numFmtId="4" fontId="2" fillId="0" borderId="6" xfId="0" applyNumberFormat="1" applyFont="1" applyFill="1" applyBorder="1" applyAlignment="1" applyProtection="1">
      <alignment horizontal="left" vertical="center" wrapText="1"/>
    </xf>
    <xf numFmtId="172" fontId="2" fillId="0" borderId="6" xfId="0" applyNumberFormat="1" applyFont="1" applyFill="1" applyBorder="1" applyAlignment="1" applyProtection="1">
      <alignment vertical="center"/>
    </xf>
    <xf numFmtId="4" fontId="11" fillId="0" borderId="6" xfId="0" applyNumberFormat="1" applyFont="1" applyFill="1" applyBorder="1" applyAlignment="1" applyProtection="1">
      <alignment vertical="center"/>
    </xf>
    <xf numFmtId="4" fontId="2" fillId="12" borderId="146" xfId="0" applyNumberFormat="1" applyFont="1" applyFill="1" applyBorder="1" applyAlignment="1" applyProtection="1">
      <alignment vertical="center" wrapText="1"/>
    </xf>
    <xf numFmtId="4" fontId="2" fillId="12" borderId="130" xfId="0" applyNumberFormat="1" applyFont="1" applyFill="1" applyBorder="1" applyAlignment="1" applyProtection="1">
      <alignment vertical="center" wrapText="1"/>
    </xf>
    <xf numFmtId="172" fontId="2" fillId="5" borderId="220" xfId="0" applyNumberFormat="1" applyFont="1" applyFill="1" applyBorder="1" applyAlignment="1" applyProtection="1">
      <alignment vertical="center" wrapText="1"/>
    </xf>
    <xf numFmtId="172" fontId="2" fillId="5" borderId="130" xfId="0" applyNumberFormat="1" applyFont="1" applyFill="1" applyBorder="1" applyAlignment="1" applyProtection="1">
      <alignment vertical="center" wrapText="1"/>
    </xf>
    <xf numFmtId="172" fontId="2" fillId="5" borderId="124" xfId="0" applyNumberFormat="1" applyFont="1" applyFill="1" applyBorder="1" applyAlignment="1" applyProtection="1">
      <alignment vertical="center" wrapText="1"/>
    </xf>
    <xf numFmtId="172" fontId="2" fillId="5" borderId="122" xfId="0" applyNumberFormat="1" applyFont="1" applyFill="1" applyBorder="1" applyAlignment="1" applyProtection="1">
      <alignment vertical="center" wrapText="1"/>
    </xf>
    <xf numFmtId="4" fontId="2" fillId="12" borderId="130" xfId="0" applyNumberFormat="1" applyFont="1" applyFill="1" applyBorder="1" applyAlignment="1" applyProtection="1">
      <alignment horizontal="left" vertical="center" wrapText="1"/>
    </xf>
    <xf numFmtId="172" fontId="4" fillId="5" borderId="18" xfId="0" applyNumberFormat="1" applyFont="1" applyFill="1" applyBorder="1" applyAlignment="1" applyProtection="1">
      <alignment vertical="center"/>
    </xf>
    <xf numFmtId="172" fontId="9" fillId="5" borderId="66" xfId="0" applyNumberFormat="1" applyFont="1" applyFill="1" applyBorder="1" applyAlignment="1" applyProtection="1">
      <alignment vertical="center"/>
    </xf>
    <xf numFmtId="4" fontId="11" fillId="12" borderId="146" xfId="0" applyNumberFormat="1" applyFont="1" applyFill="1" applyBorder="1" applyAlignment="1" applyProtection="1">
      <alignment vertical="center"/>
    </xf>
    <xf numFmtId="4" fontId="11" fillId="12" borderId="130" xfId="0" applyNumberFormat="1" applyFont="1" applyFill="1" applyBorder="1" applyAlignment="1" applyProtection="1">
      <alignment vertical="center"/>
    </xf>
    <xf numFmtId="4" fontId="17" fillId="12" borderId="184" xfId="0" applyNumberFormat="1" applyFont="1" applyFill="1" applyBorder="1" applyAlignment="1" applyProtection="1">
      <alignment vertical="center"/>
    </xf>
    <xf numFmtId="4" fontId="17" fillId="12" borderId="178" xfId="0" applyNumberFormat="1" applyFont="1" applyFill="1" applyBorder="1" applyAlignment="1" applyProtection="1">
      <alignment vertical="center"/>
    </xf>
    <xf numFmtId="4" fontId="17" fillId="12" borderId="212" xfId="0" applyNumberFormat="1" applyFont="1" applyFill="1" applyBorder="1" applyAlignment="1" applyProtection="1">
      <alignment vertical="center"/>
    </xf>
    <xf numFmtId="172" fontId="4" fillId="5" borderId="59" xfId="0" applyNumberFormat="1" applyFont="1" applyFill="1" applyBorder="1" applyAlignment="1" applyProtection="1">
      <alignment vertical="center"/>
    </xf>
    <xf numFmtId="172" fontId="9" fillId="5" borderId="67" xfId="0" applyNumberFormat="1" applyFont="1" applyFill="1" applyBorder="1" applyAlignment="1" applyProtection="1">
      <alignment vertical="center"/>
    </xf>
    <xf numFmtId="20" fontId="9" fillId="5" borderId="61" xfId="0" applyNumberFormat="1" applyFont="1" applyFill="1" applyBorder="1" applyAlignment="1" applyProtection="1">
      <alignment vertical="center"/>
    </xf>
    <xf numFmtId="0" fontId="11" fillId="5" borderId="172" xfId="0" applyFont="1" applyFill="1" applyBorder="1" applyAlignment="1" applyProtection="1">
      <alignment vertical="center"/>
    </xf>
    <xf numFmtId="172" fontId="4" fillId="5" borderId="68" xfId="0" applyNumberFormat="1" applyFont="1" applyFill="1" applyBorder="1" applyAlignment="1" applyProtection="1">
      <alignment vertical="center"/>
    </xf>
    <xf numFmtId="172" fontId="2" fillId="5" borderId="227" xfId="0" applyNumberFormat="1" applyFont="1" applyFill="1" applyBorder="1" applyAlignment="1" applyProtection="1">
      <alignment vertical="center"/>
    </xf>
    <xf numFmtId="172" fontId="11" fillId="5" borderId="118" xfId="0" applyNumberFormat="1" applyFont="1" applyFill="1" applyBorder="1" applyAlignment="1" applyProtection="1">
      <alignment vertical="center"/>
    </xf>
    <xf numFmtId="4" fontId="4" fillId="0" borderId="0" xfId="0" applyNumberFormat="1" applyFont="1" applyFill="1" applyBorder="1" applyAlignment="1" applyProtection="1">
      <alignment vertical="center" wrapText="1"/>
    </xf>
    <xf numFmtId="0" fontId="53" fillId="0" borderId="0" xfId="0" applyFont="1" applyFill="1" applyBorder="1" applyAlignment="1" applyProtection="1">
      <alignment vertical="center"/>
    </xf>
    <xf numFmtId="0" fontId="10" fillId="0" borderId="63" xfId="0" applyFont="1" applyBorder="1" applyAlignment="1" applyProtection="1">
      <alignment vertical="center"/>
    </xf>
    <xf numFmtId="0" fontId="10" fillId="0" borderId="44" xfId="0" applyFont="1" applyBorder="1" applyAlignment="1" applyProtection="1">
      <alignment vertical="center"/>
    </xf>
    <xf numFmtId="0" fontId="10" fillId="0" borderId="172" xfId="0" applyFont="1" applyBorder="1" applyAlignment="1" applyProtection="1">
      <alignment vertical="center"/>
    </xf>
    <xf numFmtId="4" fontId="37" fillId="0" borderId="0" xfId="0" applyNumberFormat="1" applyFont="1" applyFill="1" applyBorder="1" applyAlignment="1" applyProtection="1">
      <alignment vertical="center"/>
    </xf>
    <xf numFmtId="0" fontId="42" fillId="0" borderId="0" xfId="0" applyFont="1" applyFill="1" applyBorder="1" applyProtection="1"/>
    <xf numFmtId="167" fontId="40" fillId="0" borderId="0" xfId="4" applyNumberFormat="1" applyFont="1" applyFill="1" applyBorder="1" applyAlignment="1" applyProtection="1">
      <alignment horizontal="right"/>
    </xf>
    <xf numFmtId="167" fontId="42" fillId="0" borderId="0" xfId="4" applyNumberFormat="1" applyFont="1" applyFill="1" applyBorder="1" applyProtection="1"/>
    <xf numFmtId="0" fontId="39" fillId="0" borderId="0" xfId="0" applyFont="1" applyFill="1" applyBorder="1" applyAlignment="1" applyProtection="1">
      <alignment horizontal="center"/>
    </xf>
    <xf numFmtId="167" fontId="9" fillId="0" borderId="0" xfId="4" applyNumberFormat="1" applyFont="1" applyFill="1" applyBorder="1" applyAlignment="1" applyProtection="1">
      <alignment horizontal="right"/>
    </xf>
    <xf numFmtId="0" fontId="1" fillId="0" borderId="0" xfId="0" applyFont="1" applyFill="1" applyBorder="1" applyProtection="1"/>
    <xf numFmtId="172" fontId="6" fillId="5" borderId="86" xfId="0" applyNumberFormat="1" applyFont="1" applyFill="1" applyBorder="1" applyAlignment="1" applyProtection="1">
      <alignment vertical="center"/>
    </xf>
    <xf numFmtId="172" fontId="9" fillId="12" borderId="17" xfId="0" applyNumberFormat="1" applyFont="1" applyFill="1" applyBorder="1" applyAlignment="1" applyProtection="1">
      <alignment vertical="center"/>
    </xf>
    <xf numFmtId="172" fontId="9" fillId="12" borderId="207" xfId="0" applyNumberFormat="1" applyFont="1" applyFill="1" applyBorder="1" applyAlignment="1" applyProtection="1">
      <alignment vertical="center"/>
    </xf>
    <xf numFmtId="172" fontId="9" fillId="12" borderId="204" xfId="0" applyNumberFormat="1" applyFont="1" applyFill="1" applyBorder="1" applyAlignment="1" applyProtection="1">
      <alignment vertical="center"/>
    </xf>
    <xf numFmtId="172" fontId="9" fillId="5" borderId="128" xfId="0" applyNumberFormat="1" applyFont="1" applyFill="1" applyBorder="1" applyAlignment="1" applyProtection="1">
      <alignment vertical="center"/>
    </xf>
    <xf numFmtId="172" fontId="9" fillId="5" borderId="174" xfId="0" applyNumberFormat="1" applyFont="1" applyFill="1" applyBorder="1" applyAlignment="1" applyProtection="1">
      <alignment vertical="center"/>
    </xf>
    <xf numFmtId="172" fontId="9" fillId="12" borderId="201" xfId="0" applyNumberFormat="1" applyFont="1" applyFill="1" applyBorder="1" applyAlignment="1" applyProtection="1">
      <alignment vertical="center"/>
    </xf>
    <xf numFmtId="172" fontId="11" fillId="5" borderId="196" xfId="0" applyNumberFormat="1" applyFont="1" applyFill="1" applyBorder="1" applyAlignment="1" applyProtection="1">
      <alignment vertical="center"/>
    </xf>
    <xf numFmtId="172" fontId="17" fillId="12" borderId="17" xfId="0" applyNumberFormat="1" applyFont="1" applyFill="1" applyBorder="1" applyAlignment="1" applyProtection="1">
      <alignment vertical="center"/>
    </xf>
    <xf numFmtId="172" fontId="11" fillId="9" borderId="197" xfId="0" applyNumberFormat="1" applyFont="1" applyFill="1" applyBorder="1" applyAlignment="1" applyProtection="1">
      <alignment vertical="center"/>
    </xf>
    <xf numFmtId="172" fontId="9" fillId="12" borderId="199" xfId="0" applyNumberFormat="1" applyFont="1" applyFill="1" applyBorder="1" applyAlignment="1" applyProtection="1">
      <alignment vertical="center"/>
    </xf>
    <xf numFmtId="172" fontId="6" fillId="5" borderId="179" xfId="0" applyNumberFormat="1" applyFont="1" applyFill="1" applyBorder="1" applyAlignment="1" applyProtection="1">
      <alignment vertical="center"/>
    </xf>
    <xf numFmtId="0" fontId="37" fillId="12" borderId="46" xfId="0" applyFont="1" applyFill="1" applyBorder="1" applyAlignment="1" applyProtection="1">
      <alignment horizontal="center"/>
    </xf>
    <xf numFmtId="49" fontId="38" fillId="12" borderId="46" xfId="0" applyNumberFormat="1" applyFont="1" applyFill="1" applyBorder="1" applyAlignment="1" applyProtection="1">
      <alignment horizontal="left" wrapText="1"/>
    </xf>
    <xf numFmtId="0" fontId="40" fillId="12" borderId="46" xfId="0" applyNumberFormat="1" applyFont="1" applyFill="1" applyBorder="1" applyAlignment="1" applyProtection="1">
      <alignment horizontal="right" wrapText="1"/>
    </xf>
    <xf numFmtId="165" fontId="40" fillId="12" borderId="46" xfId="0" applyNumberFormat="1" applyFont="1" applyFill="1" applyBorder="1" applyAlignment="1" applyProtection="1"/>
    <xf numFmtId="4" fontId="40" fillId="12" borderId="46" xfId="0" applyNumberFormat="1" applyFont="1" applyFill="1" applyBorder="1" applyAlignment="1" applyProtection="1"/>
    <xf numFmtId="4" fontId="38" fillId="12" borderId="46" xfId="0" applyNumberFormat="1" applyFont="1" applyFill="1" applyBorder="1" applyAlignment="1" applyProtection="1">
      <alignment horizontal="center"/>
    </xf>
    <xf numFmtId="4" fontId="6" fillId="5" borderId="66" xfId="0" applyNumberFormat="1" applyFont="1" applyFill="1" applyBorder="1" applyAlignment="1" applyProtection="1"/>
    <xf numFmtId="4" fontId="4" fillId="5" borderId="188" xfId="0" applyNumberFormat="1" applyFont="1" applyFill="1" applyBorder="1" applyProtection="1"/>
    <xf numFmtId="165" fontId="4" fillId="5" borderId="74" xfId="0" applyNumberFormat="1" applyFont="1" applyFill="1" applyBorder="1" applyAlignment="1" applyProtection="1">
      <alignment horizontal="center"/>
    </xf>
    <xf numFmtId="0" fontId="36" fillId="0" borderId="23" xfId="0" applyFont="1" applyFill="1" applyBorder="1" applyAlignment="1" applyProtection="1">
      <alignment horizontal="center" vertical="top" wrapText="1"/>
    </xf>
    <xf numFmtId="0" fontId="3" fillId="0" borderId="47" xfId="0" applyFont="1" applyFill="1" applyBorder="1" applyAlignment="1" applyProtection="1">
      <alignment vertical="center"/>
    </xf>
    <xf numFmtId="4" fontId="4" fillId="0" borderId="42" xfId="0" applyNumberFormat="1" applyFont="1" applyFill="1" applyBorder="1" applyAlignment="1" applyProtection="1">
      <alignment vertical="center"/>
    </xf>
    <xf numFmtId="4" fontId="4" fillId="0" borderId="42" xfId="0" applyNumberFormat="1" applyFont="1" applyFill="1" applyBorder="1" applyAlignment="1" applyProtection="1">
      <alignment horizontal="center" vertical="center" wrapText="1"/>
    </xf>
    <xf numFmtId="4" fontId="40" fillId="0" borderId="4" xfId="0" applyNumberFormat="1" applyFont="1" applyFill="1" applyBorder="1" applyAlignment="1" applyProtection="1">
      <alignment horizontal="center" vertical="center" wrapText="1"/>
    </xf>
    <xf numFmtId="0" fontId="42" fillId="12" borderId="141" xfId="0" applyFont="1" applyFill="1" applyBorder="1" applyAlignment="1" applyProtection="1">
      <alignment horizontal="center"/>
    </xf>
    <xf numFmtId="0" fontId="3" fillId="9" borderId="146" xfId="0" applyFont="1" applyFill="1" applyBorder="1" applyProtection="1"/>
    <xf numFmtId="0" fontId="3" fillId="0" borderId="233" xfId="0" applyFont="1" applyBorder="1" applyProtection="1"/>
    <xf numFmtId="0" fontId="3" fillId="9" borderId="189" xfId="0" applyFont="1" applyFill="1" applyBorder="1" applyProtection="1"/>
    <xf numFmtId="0" fontId="9" fillId="5" borderId="2" xfId="0" applyFont="1" applyFill="1" applyBorder="1" applyAlignment="1" applyProtection="1">
      <alignment horizontal="left"/>
    </xf>
    <xf numFmtId="0" fontId="9" fillId="5" borderId="39" xfId="0" applyFont="1" applyFill="1" applyBorder="1" applyProtection="1"/>
    <xf numFmtId="4" fontId="6" fillId="5" borderId="0" xfId="0" applyNumberFormat="1" applyFont="1" applyFill="1" applyBorder="1" applyAlignment="1" applyProtection="1">
      <alignment horizontal="center"/>
    </xf>
    <xf numFmtId="1" fontId="6" fillId="5" borderId="18" xfId="0" applyNumberFormat="1" applyFont="1" applyFill="1" applyBorder="1" applyAlignment="1" applyProtection="1"/>
    <xf numFmtId="165" fontId="6" fillId="5" borderId="78" xfId="0" applyNumberFormat="1" applyFont="1" applyFill="1" applyBorder="1" applyAlignment="1" applyProtection="1">
      <alignment horizontal="center"/>
    </xf>
    <xf numFmtId="165" fontId="6" fillId="5" borderId="232" xfId="0" applyNumberFormat="1" applyFont="1" applyFill="1" applyBorder="1" applyAlignment="1" applyProtection="1">
      <alignment horizontal="center"/>
    </xf>
    <xf numFmtId="165" fontId="6" fillId="5" borderId="52" xfId="0" applyNumberFormat="1" applyFont="1" applyFill="1" applyBorder="1" applyAlignment="1" applyProtection="1">
      <alignment horizontal="center"/>
    </xf>
    <xf numFmtId="165" fontId="6" fillId="5" borderId="96" xfId="0" applyNumberFormat="1" applyFont="1" applyFill="1" applyBorder="1" applyAlignment="1" applyProtection="1">
      <alignment horizontal="center"/>
    </xf>
    <xf numFmtId="0" fontId="6" fillId="5" borderId="66" xfId="0" applyNumberFormat="1" applyFont="1" applyFill="1" applyBorder="1" applyAlignment="1" applyProtection="1">
      <alignment horizontal="right" wrapText="1"/>
    </xf>
    <xf numFmtId="165" fontId="6" fillId="5" borderId="66" xfId="0" applyNumberFormat="1" applyFont="1" applyFill="1" applyBorder="1" applyAlignment="1" applyProtection="1"/>
    <xf numFmtId="3" fontId="6" fillId="5" borderId="18" xfId="0" applyNumberFormat="1" applyFont="1" applyFill="1" applyBorder="1" applyProtection="1"/>
    <xf numFmtId="4" fontId="6" fillId="5" borderId="18" xfId="0" applyNumberFormat="1" applyFont="1" applyFill="1" applyBorder="1" applyProtection="1"/>
    <xf numFmtId="10" fontId="6" fillId="5" borderId="79" xfId="0" applyNumberFormat="1" applyFont="1" applyFill="1" applyBorder="1" applyProtection="1"/>
    <xf numFmtId="165" fontId="10" fillId="5" borderId="190" xfId="0" applyNumberFormat="1" applyFont="1" applyFill="1" applyBorder="1" applyAlignment="1" applyProtection="1">
      <alignment horizontal="right"/>
    </xf>
    <xf numFmtId="49" fontId="48" fillId="5" borderId="24" xfId="0" applyNumberFormat="1" applyFont="1" applyFill="1" applyBorder="1" applyAlignment="1" applyProtection="1">
      <alignment horizontal="right" wrapText="1"/>
    </xf>
    <xf numFmtId="4" fontId="10" fillId="5" borderId="196" xfId="0" applyNumberFormat="1" applyFont="1" applyFill="1" applyBorder="1" applyAlignment="1" applyProtection="1">
      <alignment horizontal="center" vertical="center" wrapText="1"/>
    </xf>
    <xf numFmtId="4" fontId="6" fillId="12" borderId="17" xfId="0" applyNumberFormat="1" applyFont="1" applyFill="1" applyBorder="1" applyAlignment="1" applyProtection="1">
      <alignment horizontal="center" vertical="center" wrapText="1"/>
    </xf>
    <xf numFmtId="0" fontId="54" fillId="0" borderId="0" xfId="0" applyFont="1" applyProtection="1"/>
    <xf numFmtId="0" fontId="17" fillId="0" borderId="0" xfId="0" applyFont="1" applyBorder="1" applyAlignment="1" applyProtection="1">
      <alignment wrapText="1"/>
    </xf>
    <xf numFmtId="0" fontId="45" fillId="0" borderId="0" xfId="0" applyFont="1" applyProtection="1"/>
    <xf numFmtId="0" fontId="11" fillId="5" borderId="44" xfId="0" applyFont="1" applyFill="1" applyBorder="1" applyAlignment="1" applyProtection="1">
      <alignment vertical="center"/>
    </xf>
    <xf numFmtId="172" fontId="11" fillId="9" borderId="210" xfId="0" applyNumberFormat="1" applyFont="1" applyFill="1" applyBorder="1" applyAlignment="1" applyProtection="1">
      <alignment vertical="center"/>
    </xf>
    <xf numFmtId="172" fontId="17" fillId="12" borderId="199" xfId="0" applyNumberFormat="1" applyFont="1" applyFill="1" applyBorder="1" applyAlignment="1" applyProtection="1">
      <alignment vertical="center"/>
    </xf>
    <xf numFmtId="0" fontId="3" fillId="0" borderId="41" xfId="0" applyFont="1" applyBorder="1" applyProtection="1"/>
    <xf numFmtId="0" fontId="3" fillId="0" borderId="129" xfId="0" applyFont="1" applyBorder="1" applyProtection="1"/>
    <xf numFmtId="4" fontId="6" fillId="9" borderId="234" xfId="0" applyNumberFormat="1" applyFont="1" applyFill="1" applyBorder="1" applyAlignment="1" applyProtection="1">
      <alignment horizontal="center" vertical="center" wrapText="1"/>
    </xf>
    <xf numFmtId="4" fontId="6" fillId="9" borderId="235" xfId="0" applyNumberFormat="1" applyFont="1" applyFill="1" applyBorder="1" applyAlignment="1" applyProtection="1">
      <alignment horizontal="center" vertical="center" wrapText="1"/>
    </xf>
    <xf numFmtId="172" fontId="4" fillId="9" borderId="182" xfId="0" applyNumberFormat="1" applyFont="1" applyFill="1" applyBorder="1" applyAlignment="1" applyProtection="1">
      <alignment vertical="center"/>
    </xf>
    <xf numFmtId="172" fontId="4" fillId="9" borderId="190" xfId="0" applyNumberFormat="1" applyFont="1" applyFill="1" applyBorder="1" applyAlignment="1" applyProtection="1">
      <alignment vertical="center"/>
    </xf>
    <xf numFmtId="172" fontId="4" fillId="9" borderId="216" xfId="0" applyNumberFormat="1" applyFont="1" applyFill="1" applyBorder="1" applyAlignment="1" applyProtection="1">
      <alignment vertical="center"/>
    </xf>
    <xf numFmtId="172" fontId="4" fillId="9" borderId="217" xfId="0" applyNumberFormat="1" applyFont="1" applyFill="1" applyBorder="1" applyAlignment="1" applyProtection="1">
      <alignment vertical="center"/>
    </xf>
    <xf numFmtId="172" fontId="2" fillId="9" borderId="226" xfId="0" applyNumberFormat="1" applyFont="1" applyFill="1" applyBorder="1" applyAlignment="1" applyProtection="1">
      <alignment vertical="center"/>
    </xf>
    <xf numFmtId="172" fontId="11" fillId="9" borderId="15" xfId="0" applyNumberFormat="1" applyFont="1" applyFill="1" applyBorder="1" applyAlignment="1" applyProtection="1">
      <alignment vertical="center"/>
    </xf>
    <xf numFmtId="172" fontId="2" fillId="9" borderId="44" xfId="0" applyNumberFormat="1" applyFont="1" applyFill="1" applyBorder="1" applyAlignment="1" applyProtection="1">
      <alignment vertical="center"/>
    </xf>
    <xf numFmtId="172" fontId="4" fillId="9" borderId="61" xfId="0" applyNumberFormat="1" applyFont="1" applyFill="1" applyBorder="1" applyAlignment="1" applyProtection="1">
      <alignment vertical="center"/>
    </xf>
    <xf numFmtId="172" fontId="4" fillId="9" borderId="118" xfId="0" applyNumberFormat="1" applyFont="1" applyFill="1" applyBorder="1" applyAlignment="1" applyProtection="1">
      <alignment vertical="center"/>
    </xf>
    <xf numFmtId="1" fontId="14" fillId="0" borderId="139" xfId="0" applyNumberFormat="1" applyFont="1" applyBorder="1" applyAlignment="1" applyProtection="1">
      <alignment horizontal="center"/>
    </xf>
    <xf numFmtId="1" fontId="14" fillId="0" borderId="174" xfId="0" applyNumberFormat="1" applyFont="1" applyBorder="1" applyAlignment="1" applyProtection="1">
      <alignment horizontal="center"/>
    </xf>
    <xf numFmtId="1" fontId="43" fillId="12" borderId="23" xfId="0" applyNumberFormat="1" applyFont="1" applyFill="1" applyBorder="1" applyAlignment="1" applyProtection="1">
      <alignment horizontal="center"/>
    </xf>
    <xf numFmtId="0" fontId="10" fillId="5" borderId="33" xfId="0" applyFont="1" applyFill="1" applyBorder="1" applyAlignment="1" applyProtection="1">
      <alignment vertical="center"/>
    </xf>
    <xf numFmtId="172" fontId="4" fillId="9" borderId="181" xfId="0" applyNumberFormat="1" applyFont="1" applyFill="1" applyBorder="1" applyAlignment="1" applyProtection="1">
      <alignment vertical="center"/>
    </xf>
    <xf numFmtId="172" fontId="4" fillId="9" borderId="226" xfId="0" applyNumberFormat="1" applyFont="1" applyFill="1" applyBorder="1" applyAlignment="1" applyProtection="1">
      <alignment vertical="center"/>
    </xf>
    <xf numFmtId="4" fontId="6" fillId="9" borderId="15" xfId="0" applyNumberFormat="1" applyFont="1" applyFill="1" applyBorder="1" applyAlignment="1" applyProtection="1">
      <alignment horizontal="center" vertical="center" wrapText="1"/>
    </xf>
    <xf numFmtId="4" fontId="6" fillId="9" borderId="197" xfId="0" applyNumberFormat="1" applyFont="1" applyFill="1" applyBorder="1" applyAlignment="1" applyProtection="1">
      <alignment horizontal="center" vertical="center" wrapText="1"/>
    </xf>
    <xf numFmtId="0" fontId="10" fillId="5" borderId="62" xfId="0" applyFont="1" applyFill="1" applyBorder="1" applyAlignment="1" applyProtection="1">
      <alignment vertical="center"/>
    </xf>
    <xf numFmtId="172" fontId="4" fillId="5" borderId="236" xfId="0" applyNumberFormat="1" applyFont="1" applyFill="1" applyBorder="1" applyAlignment="1" applyProtection="1">
      <alignment vertical="center"/>
    </xf>
    <xf numFmtId="172" fontId="4" fillId="5" borderId="235" xfId="0" applyNumberFormat="1" applyFont="1" applyFill="1" applyBorder="1" applyAlignment="1" applyProtection="1">
      <alignment vertical="center"/>
    </xf>
    <xf numFmtId="0" fontId="11" fillId="5" borderId="31" xfId="0" applyFont="1" applyFill="1" applyBorder="1" applyAlignment="1" applyProtection="1">
      <alignment vertical="center"/>
    </xf>
    <xf numFmtId="4" fontId="2" fillId="5" borderId="144" xfId="0" applyNumberFormat="1" applyFont="1" applyFill="1" applyBorder="1" applyAlignment="1" applyProtection="1">
      <alignment vertical="center"/>
    </xf>
    <xf numFmtId="4" fontId="26" fillId="5" borderId="144" xfId="0" applyNumberFormat="1" applyFont="1" applyFill="1" applyBorder="1" applyAlignment="1" applyProtection="1">
      <alignment vertical="center"/>
    </xf>
    <xf numFmtId="4" fontId="26" fillId="5" borderId="145" xfId="0" applyNumberFormat="1" applyFont="1" applyFill="1" applyBorder="1" applyAlignment="1" applyProtection="1">
      <alignment vertical="center"/>
    </xf>
    <xf numFmtId="172" fontId="2" fillId="5" borderId="237" xfId="0" applyNumberFormat="1" applyFont="1" applyFill="1" applyBorder="1" applyAlignment="1" applyProtection="1">
      <alignment vertical="center"/>
    </xf>
    <xf numFmtId="4" fontId="6" fillId="5" borderId="0" xfId="0" applyNumberFormat="1" applyFont="1" applyFill="1" applyBorder="1" applyAlignment="1" applyProtection="1">
      <alignment vertical="top"/>
    </xf>
    <xf numFmtId="4" fontId="6" fillId="12" borderId="15" xfId="0" applyNumberFormat="1" applyFont="1" applyFill="1" applyBorder="1" applyAlignment="1" applyProtection="1">
      <alignment horizontal="center" vertical="center" wrapText="1"/>
    </xf>
    <xf numFmtId="172" fontId="9" fillId="12" borderId="62" xfId="0" applyNumberFormat="1" applyFont="1" applyFill="1" applyBorder="1" applyAlignment="1" applyProtection="1">
      <alignment vertical="center"/>
    </xf>
    <xf numFmtId="172" fontId="9" fillId="12" borderId="43" xfId="0" applyNumberFormat="1" applyFont="1" applyFill="1" applyBorder="1" applyAlignment="1" applyProtection="1">
      <alignment vertical="center"/>
    </xf>
    <xf numFmtId="172" fontId="9" fillId="12" borderId="63" xfId="0" applyNumberFormat="1" applyFont="1" applyFill="1" applyBorder="1" applyAlignment="1" applyProtection="1">
      <alignment vertical="center"/>
    </xf>
    <xf numFmtId="4" fontId="6" fillId="9" borderId="44" xfId="0" applyNumberFormat="1" applyFont="1" applyFill="1" applyBorder="1" applyAlignment="1" applyProtection="1">
      <alignment vertical="top"/>
    </xf>
    <xf numFmtId="4" fontId="6" fillId="9" borderId="146" xfId="0" applyNumberFormat="1" applyFont="1" applyFill="1" applyBorder="1" applyAlignment="1" applyProtection="1">
      <alignment vertical="top"/>
    </xf>
    <xf numFmtId="172" fontId="9" fillId="9" borderId="182" xfId="0" applyNumberFormat="1" applyFont="1" applyFill="1" applyBorder="1" applyAlignment="1" applyProtection="1">
      <alignment vertical="center"/>
    </xf>
    <xf numFmtId="172" fontId="9" fillId="9" borderId="214" xfId="0" applyNumberFormat="1" applyFont="1" applyFill="1" applyBorder="1" applyAlignment="1" applyProtection="1">
      <alignment vertical="center"/>
    </xf>
    <xf numFmtId="172" fontId="9" fillId="9" borderId="61" xfId="0" applyNumberFormat="1" applyFont="1" applyFill="1" applyBorder="1" applyAlignment="1" applyProtection="1">
      <alignment vertical="center"/>
    </xf>
    <xf numFmtId="172" fontId="9" fillId="9" borderId="238" xfId="0" applyNumberFormat="1" applyFont="1" applyFill="1" applyBorder="1" applyAlignment="1" applyProtection="1">
      <alignment vertical="center"/>
    </xf>
    <xf numFmtId="0" fontId="9" fillId="0" borderId="38" xfId="0" applyFont="1" applyBorder="1" applyAlignment="1" applyProtection="1">
      <alignment vertical="center"/>
    </xf>
    <xf numFmtId="4" fontId="7" fillId="9" borderId="130" xfId="0" applyNumberFormat="1" applyFont="1" applyFill="1" applyBorder="1" applyAlignment="1" applyProtection="1">
      <alignment vertical="center" wrapText="1"/>
    </xf>
    <xf numFmtId="4" fontId="7" fillId="9" borderId="15" xfId="0" applyNumberFormat="1" applyFont="1" applyFill="1" applyBorder="1" applyAlignment="1" applyProtection="1">
      <alignment vertical="center" wrapText="1"/>
    </xf>
    <xf numFmtId="172" fontId="11" fillId="9" borderId="88" xfId="0" applyNumberFormat="1" applyFont="1" applyFill="1" applyBorder="1" applyAlignment="1" applyProtection="1">
      <alignment vertical="center"/>
    </xf>
    <xf numFmtId="172" fontId="4" fillId="9" borderId="239" xfId="0" applyNumberFormat="1" applyFont="1" applyFill="1" applyBorder="1" applyAlignment="1" applyProtection="1">
      <alignment vertical="center"/>
    </xf>
    <xf numFmtId="172" fontId="4" fillId="9" borderId="161" xfId="0" applyNumberFormat="1" applyFont="1" applyFill="1" applyBorder="1" applyAlignment="1" applyProtection="1">
      <alignment vertical="center"/>
    </xf>
    <xf numFmtId="172" fontId="4" fillId="9" borderId="66" xfId="0" applyNumberFormat="1" applyFont="1" applyFill="1" applyBorder="1" applyAlignment="1" applyProtection="1">
      <alignment vertical="center"/>
    </xf>
    <xf numFmtId="172" fontId="4" fillId="9" borderId="104" xfId="0" applyNumberFormat="1" applyFont="1" applyFill="1" applyBorder="1" applyAlignment="1" applyProtection="1">
      <alignment vertical="center"/>
    </xf>
    <xf numFmtId="172" fontId="4" fillId="9" borderId="67" xfId="0" applyNumberFormat="1" applyFont="1" applyFill="1" applyBorder="1" applyAlignment="1" applyProtection="1">
      <alignment vertical="center"/>
    </xf>
    <xf numFmtId="172" fontId="17" fillId="12" borderId="171" xfId="0" applyNumberFormat="1" applyFont="1" applyFill="1" applyBorder="1" applyAlignment="1" applyProtection="1">
      <alignment vertical="center"/>
    </xf>
    <xf numFmtId="172" fontId="17" fillId="12" borderId="130" xfId="0" applyNumberFormat="1" applyFont="1" applyFill="1" applyBorder="1" applyAlignment="1" applyProtection="1">
      <alignment vertical="center"/>
    </xf>
    <xf numFmtId="172" fontId="9" fillId="12" borderId="184" xfId="0" applyNumberFormat="1" applyFont="1" applyFill="1" applyBorder="1" applyAlignment="1" applyProtection="1">
      <alignment vertical="center"/>
    </xf>
    <xf numFmtId="172" fontId="9" fillId="12" borderId="178" xfId="0" applyNumberFormat="1" applyFont="1" applyFill="1" applyBorder="1" applyAlignment="1" applyProtection="1">
      <alignment vertical="center"/>
    </xf>
    <xf numFmtId="172" fontId="9" fillId="12" borderId="212" xfId="0" applyNumberFormat="1" applyFont="1" applyFill="1" applyBorder="1" applyAlignment="1" applyProtection="1">
      <alignment vertical="center"/>
    </xf>
    <xf numFmtId="172" fontId="11" fillId="5" borderId="210" xfId="0" applyNumberFormat="1" applyFont="1" applyFill="1" applyBorder="1" applyAlignment="1" applyProtection="1">
      <alignment vertical="center"/>
    </xf>
    <xf numFmtId="172" fontId="4" fillId="5" borderId="118" xfId="0" applyNumberFormat="1" applyFont="1" applyFill="1" applyBorder="1" applyAlignment="1" applyProtection="1">
      <alignment vertical="center"/>
    </xf>
    <xf numFmtId="4" fontId="6" fillId="5" borderId="46" xfId="0" applyNumberFormat="1" applyFont="1" applyFill="1" applyBorder="1" applyProtection="1"/>
    <xf numFmtId="0" fontId="55" fillId="5" borderId="46" xfId="0" applyNumberFormat="1" applyFont="1" applyFill="1" applyBorder="1" applyAlignment="1" applyProtection="1">
      <alignment horizontal="right" wrapText="1"/>
    </xf>
    <xf numFmtId="165" fontId="55" fillId="5" borderId="46" xfId="0" applyNumberFormat="1" applyFont="1" applyFill="1" applyBorder="1" applyAlignment="1" applyProtection="1"/>
    <xf numFmtId="165" fontId="6" fillId="5" borderId="18" xfId="0" applyNumberFormat="1" applyFont="1" applyFill="1" applyBorder="1" applyAlignment="1" applyProtection="1"/>
    <xf numFmtId="1" fontId="6" fillId="5" borderId="136" xfId="0" applyNumberFormat="1" applyFont="1" applyFill="1" applyBorder="1" applyAlignment="1" applyProtection="1"/>
    <xf numFmtId="1" fontId="6" fillId="5" borderId="137" xfId="0" applyNumberFormat="1" applyFont="1" applyFill="1" applyBorder="1" applyAlignment="1" applyProtection="1"/>
    <xf numFmtId="165" fontId="6" fillId="5" borderId="81" xfId="0" applyNumberFormat="1" applyFont="1" applyFill="1" applyBorder="1" applyAlignment="1" applyProtection="1">
      <alignment horizontal="center"/>
    </xf>
    <xf numFmtId="165" fontId="6" fillId="5" borderId="83" xfId="0" applyNumberFormat="1" applyFont="1" applyFill="1" applyBorder="1" applyAlignment="1" applyProtection="1">
      <alignment horizontal="center"/>
    </xf>
    <xf numFmtId="0" fontId="1" fillId="5" borderId="42" xfId="0" applyFont="1" applyFill="1" applyBorder="1" applyProtection="1"/>
    <xf numFmtId="0" fontId="1" fillId="5" borderId="2" xfId="0" applyFont="1" applyFill="1" applyBorder="1" applyProtection="1"/>
    <xf numFmtId="0" fontId="1" fillId="5" borderId="2" xfId="0" applyFont="1" applyFill="1" applyBorder="1" applyAlignment="1" applyProtection="1">
      <alignment horizontal="left"/>
    </xf>
    <xf numFmtId="0" fontId="1" fillId="5" borderId="39" xfId="0" applyFont="1" applyFill="1" applyBorder="1" applyProtection="1"/>
    <xf numFmtId="49" fontId="55" fillId="5" borderId="24" xfId="0" applyNumberFormat="1" applyFont="1" applyFill="1" applyBorder="1" applyAlignment="1" applyProtection="1">
      <alignment horizontal="right" wrapText="1"/>
    </xf>
    <xf numFmtId="10" fontId="6" fillId="5" borderId="89" xfId="0" applyNumberFormat="1" applyFont="1" applyFill="1" applyBorder="1" applyProtection="1"/>
    <xf numFmtId="0" fontId="9" fillId="5" borderId="44" xfId="0" applyFont="1" applyFill="1" applyBorder="1" applyProtection="1"/>
    <xf numFmtId="0" fontId="9" fillId="5" borderId="61" xfId="0" applyFont="1" applyFill="1" applyBorder="1" applyProtection="1"/>
    <xf numFmtId="172" fontId="6" fillId="5" borderId="72" xfId="0" applyNumberFormat="1" applyFont="1" applyFill="1" applyBorder="1" applyAlignment="1" applyProtection="1">
      <alignment vertical="center"/>
    </xf>
    <xf numFmtId="172" fontId="4" fillId="5" borderId="159" xfId="0" applyNumberFormat="1" applyFont="1" applyFill="1" applyBorder="1" applyAlignment="1" applyProtection="1">
      <alignment vertical="center"/>
    </xf>
    <xf numFmtId="172" fontId="4" fillId="5" borderId="5" xfId="0" applyNumberFormat="1" applyFont="1" applyFill="1" applyBorder="1" applyAlignment="1" applyProtection="1">
      <alignment horizontal="left" vertical="center"/>
    </xf>
    <xf numFmtId="172" fontId="9" fillId="12" borderId="203" xfId="0" applyNumberFormat="1" applyFont="1" applyFill="1" applyBorder="1" applyAlignment="1" applyProtection="1">
      <alignment horizontal="left" vertical="center"/>
    </xf>
    <xf numFmtId="172" fontId="4" fillId="5" borderId="134" xfId="0" applyNumberFormat="1" applyFont="1" applyFill="1" applyBorder="1" applyAlignment="1" applyProtection="1">
      <alignment horizontal="left" vertical="center"/>
    </xf>
    <xf numFmtId="172" fontId="6" fillId="5" borderId="36" xfId="0" applyNumberFormat="1" applyFont="1" applyFill="1" applyBorder="1" applyAlignment="1" applyProtection="1">
      <alignment horizontal="left" vertical="center"/>
    </xf>
    <xf numFmtId="172" fontId="10" fillId="12" borderId="17" xfId="0" applyNumberFormat="1" applyFont="1" applyFill="1" applyBorder="1" applyAlignment="1" applyProtection="1">
      <alignment horizontal="left" vertical="center"/>
    </xf>
    <xf numFmtId="172" fontId="4" fillId="5" borderId="30" xfId="0" applyNumberFormat="1" applyFont="1" applyFill="1" applyBorder="1" applyAlignment="1" applyProtection="1">
      <alignment horizontal="left" vertical="center"/>
    </xf>
    <xf numFmtId="172" fontId="9" fillId="12" borderId="204" xfId="0" applyNumberFormat="1" applyFont="1" applyFill="1" applyBorder="1" applyAlignment="1" applyProtection="1">
      <alignment horizontal="left" vertical="center"/>
    </xf>
    <xf numFmtId="4" fontId="4" fillId="0" borderId="41" xfId="0" applyNumberFormat="1" applyFont="1" applyBorder="1" applyAlignment="1" applyProtection="1">
      <alignment horizontal="left" vertical="center"/>
    </xf>
    <xf numFmtId="4" fontId="4" fillId="0" borderId="64" xfId="0" applyNumberFormat="1" applyFont="1" applyBorder="1" applyAlignment="1" applyProtection="1">
      <alignment horizontal="left" vertical="center"/>
    </xf>
    <xf numFmtId="4" fontId="9" fillId="0" borderId="41" xfId="0" applyNumberFormat="1" applyFont="1" applyBorder="1" applyAlignment="1" applyProtection="1">
      <alignment horizontal="left" vertical="center"/>
    </xf>
    <xf numFmtId="4" fontId="9" fillId="0" borderId="64" xfId="0" applyNumberFormat="1" applyFont="1" applyBorder="1" applyAlignment="1" applyProtection="1">
      <alignment horizontal="left" vertical="center"/>
    </xf>
    <xf numFmtId="172" fontId="9" fillId="12" borderId="202" xfId="0" applyNumberFormat="1" applyFont="1" applyFill="1" applyBorder="1" applyAlignment="1" applyProtection="1">
      <alignment horizontal="left" vertical="center"/>
    </xf>
    <xf numFmtId="172" fontId="10" fillId="12" borderId="200" xfId="0" applyNumberFormat="1" applyFont="1" applyFill="1" applyBorder="1" applyAlignment="1" applyProtection="1">
      <alignment horizontal="left" vertical="center"/>
    </xf>
    <xf numFmtId="0" fontId="10" fillId="5" borderId="15" xfId="0" applyFont="1" applyFill="1" applyBorder="1" applyAlignment="1" applyProtection="1">
      <alignment horizontal="left" vertical="center"/>
    </xf>
    <xf numFmtId="172" fontId="6" fillId="5" borderId="72" xfId="0" applyNumberFormat="1" applyFont="1" applyFill="1" applyBorder="1" applyAlignment="1" applyProtection="1">
      <alignment horizontal="left" vertical="center"/>
    </xf>
    <xf numFmtId="0" fontId="10" fillId="5" borderId="88" xfId="0" applyFont="1" applyFill="1" applyBorder="1" applyAlignment="1" applyProtection="1">
      <alignment horizontal="left" vertical="center"/>
    </xf>
    <xf numFmtId="172" fontId="6" fillId="5" borderId="179" xfId="0" applyNumberFormat="1" applyFont="1" applyFill="1" applyBorder="1" applyAlignment="1" applyProtection="1">
      <alignment horizontal="left" vertical="center"/>
    </xf>
    <xf numFmtId="172" fontId="6" fillId="5" borderId="86" xfId="0" applyNumberFormat="1" applyFont="1" applyFill="1" applyBorder="1" applyAlignment="1" applyProtection="1">
      <alignment horizontal="left" vertical="center"/>
    </xf>
    <xf numFmtId="0" fontId="9" fillId="5" borderId="88" xfId="0" applyFont="1" applyFill="1" applyBorder="1" applyAlignment="1" applyProtection="1">
      <alignment horizontal="left" vertical="center"/>
    </xf>
    <xf numFmtId="172" fontId="4" fillId="5" borderId="159" xfId="0" applyNumberFormat="1" applyFont="1" applyFill="1" applyBorder="1" applyAlignment="1" applyProtection="1">
      <alignment horizontal="left" vertical="center"/>
    </xf>
    <xf numFmtId="20" fontId="9" fillId="5" borderId="44" xfId="0" applyNumberFormat="1" applyFont="1" applyFill="1" applyBorder="1" applyAlignment="1" applyProtection="1">
      <alignment horizontal="left" vertical="center"/>
    </xf>
    <xf numFmtId="172" fontId="4" fillId="5" borderId="18" xfId="0" applyNumberFormat="1" applyFont="1" applyFill="1" applyBorder="1" applyAlignment="1" applyProtection="1">
      <alignment horizontal="left" vertical="center"/>
    </xf>
    <xf numFmtId="0" fontId="9" fillId="5" borderId="44" xfId="0" applyFont="1" applyFill="1" applyBorder="1" applyAlignment="1" applyProtection="1">
      <alignment horizontal="left" vertical="center"/>
    </xf>
    <xf numFmtId="0" fontId="3" fillId="0" borderId="0" xfId="0" applyFont="1" applyAlignment="1" applyProtection="1">
      <alignment horizontal="left" vertical="center"/>
    </xf>
    <xf numFmtId="172" fontId="9" fillId="12" borderId="199" xfId="0" applyNumberFormat="1" applyFont="1" applyFill="1" applyBorder="1" applyAlignment="1" applyProtection="1">
      <alignment horizontal="left" vertical="center"/>
    </xf>
    <xf numFmtId="0" fontId="39" fillId="12" borderId="198" xfId="0" applyFont="1" applyFill="1" applyBorder="1" applyAlignment="1" applyProtection="1">
      <alignment horizontal="left" vertical="center"/>
    </xf>
    <xf numFmtId="172" fontId="10" fillId="12" borderId="198" xfId="0" applyNumberFormat="1" applyFont="1" applyFill="1" applyBorder="1" applyAlignment="1" applyProtection="1">
      <alignment horizontal="left" vertical="center"/>
    </xf>
    <xf numFmtId="0" fontId="9" fillId="5" borderId="61" xfId="0" applyFont="1" applyFill="1" applyBorder="1" applyAlignment="1" applyProtection="1">
      <alignment horizontal="left" vertical="center"/>
    </xf>
    <xf numFmtId="172" fontId="9" fillId="12" borderId="84" xfId="0" applyNumberFormat="1" applyFont="1" applyFill="1" applyBorder="1" applyAlignment="1" applyProtection="1">
      <alignment horizontal="left" vertical="center"/>
    </xf>
    <xf numFmtId="172" fontId="9" fillId="12" borderId="178" xfId="0" applyNumberFormat="1" applyFont="1" applyFill="1" applyBorder="1" applyAlignment="1" applyProtection="1">
      <alignment horizontal="left" vertical="center"/>
    </xf>
    <xf numFmtId="172" fontId="9" fillId="12" borderId="212" xfId="0" applyNumberFormat="1" applyFont="1" applyFill="1" applyBorder="1" applyAlignment="1" applyProtection="1">
      <alignment horizontal="left" vertical="center"/>
    </xf>
    <xf numFmtId="172" fontId="10" fillId="5" borderId="210" xfId="0" applyNumberFormat="1" applyFont="1" applyFill="1" applyBorder="1" applyAlignment="1" applyProtection="1">
      <alignment horizontal="left" vertical="center"/>
    </xf>
    <xf numFmtId="172" fontId="4" fillId="5" borderId="65" xfId="0" applyNumberFormat="1" applyFont="1" applyFill="1" applyBorder="1" applyAlignment="1" applyProtection="1">
      <alignment horizontal="left" vertical="center"/>
    </xf>
    <xf numFmtId="172" fontId="4" fillId="5" borderId="217" xfId="0" applyNumberFormat="1" applyFont="1" applyFill="1" applyBorder="1" applyAlignment="1" applyProtection="1">
      <alignment horizontal="left" vertical="center"/>
    </xf>
    <xf numFmtId="172" fontId="4" fillId="5" borderId="59" xfId="0" applyNumberFormat="1" applyFont="1" applyFill="1" applyBorder="1" applyAlignment="1" applyProtection="1">
      <alignment horizontal="left" vertical="center"/>
    </xf>
    <xf numFmtId="172" fontId="4" fillId="5" borderId="118" xfId="0" applyNumberFormat="1" applyFont="1" applyFill="1" applyBorder="1" applyAlignment="1" applyProtection="1">
      <alignment horizontal="left" vertical="center"/>
    </xf>
    <xf numFmtId="0" fontId="9" fillId="5" borderId="31" xfId="0" applyFont="1" applyFill="1" applyBorder="1" applyAlignment="1" applyProtection="1">
      <alignment horizontal="left" vertical="center"/>
    </xf>
    <xf numFmtId="172" fontId="6" fillId="5" borderId="32" xfId="0" applyNumberFormat="1" applyFont="1" applyFill="1" applyBorder="1" applyAlignment="1" applyProtection="1">
      <alignment horizontal="left" vertical="center"/>
    </xf>
    <xf numFmtId="0" fontId="9" fillId="0" borderId="0" xfId="0" applyFont="1" applyAlignment="1" applyProtection="1">
      <alignment horizontal="left" vertical="center"/>
    </xf>
    <xf numFmtId="0" fontId="9" fillId="0" borderId="0" xfId="0" applyFont="1" applyBorder="1" applyAlignment="1" applyProtection="1">
      <alignment horizontal="left" vertical="center"/>
    </xf>
    <xf numFmtId="0" fontId="40" fillId="12" borderId="198" xfId="0" applyFont="1" applyFill="1" applyBorder="1" applyAlignment="1" applyProtection="1">
      <alignment vertical="center"/>
    </xf>
    <xf numFmtId="0" fontId="3" fillId="5" borderId="44" xfId="0" applyFont="1" applyFill="1" applyBorder="1" applyAlignment="1" applyProtection="1">
      <alignment vertical="center"/>
    </xf>
    <xf numFmtId="169" fontId="9" fillId="12" borderId="240" xfId="0" applyNumberFormat="1" applyFont="1" applyFill="1" applyBorder="1" applyAlignment="1" applyProtection="1">
      <alignment vertical="center"/>
    </xf>
    <xf numFmtId="172" fontId="9" fillId="12" borderId="240" xfId="0" applyNumberFormat="1" applyFont="1" applyFill="1" applyBorder="1" applyAlignment="1" applyProtection="1">
      <alignment vertical="center"/>
    </xf>
    <xf numFmtId="172" fontId="6" fillId="5" borderId="86" xfId="0" applyNumberFormat="1" applyFont="1" applyFill="1" applyBorder="1" applyAlignment="1" applyProtection="1">
      <alignment horizontal="center" vertical="center" wrapText="1"/>
    </xf>
    <xf numFmtId="4" fontId="6" fillId="5" borderId="86" xfId="0" applyNumberFormat="1" applyFont="1" applyFill="1" applyBorder="1" applyAlignment="1" applyProtection="1">
      <alignment horizontal="center" vertical="center" wrapText="1"/>
    </xf>
    <xf numFmtId="0" fontId="9" fillId="0" borderId="6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44" xfId="0" applyFont="1" applyFill="1" applyBorder="1" applyAlignment="1" applyProtection="1">
      <alignment horizontal="left" vertical="center"/>
    </xf>
    <xf numFmtId="0" fontId="9" fillId="0" borderId="61" xfId="0" applyFont="1" applyFill="1" applyBorder="1" applyAlignment="1" applyProtection="1">
      <alignment horizontal="left" vertical="center"/>
    </xf>
    <xf numFmtId="172" fontId="4" fillId="5" borderId="213" xfId="0" applyNumberFormat="1" applyFont="1" applyFill="1" applyBorder="1" applyAlignment="1" applyProtection="1">
      <alignment vertical="center"/>
    </xf>
    <xf numFmtId="172" fontId="9" fillId="5" borderId="242" xfId="0" applyNumberFormat="1" applyFont="1" applyFill="1" applyBorder="1" applyAlignment="1" applyProtection="1">
      <alignment vertical="center"/>
    </xf>
    <xf numFmtId="4" fontId="6" fillId="5" borderId="34" xfId="0" applyNumberFormat="1" applyFont="1" applyFill="1" applyBorder="1" applyAlignment="1" applyProtection="1">
      <alignment horizontal="left" vertical="center"/>
    </xf>
    <xf numFmtId="4" fontId="4" fillId="5" borderId="34" xfId="0" applyNumberFormat="1" applyFont="1" applyFill="1" applyBorder="1" applyAlignment="1" applyProtection="1">
      <alignment horizontal="left" vertical="center"/>
    </xf>
    <xf numFmtId="4" fontId="4" fillId="5" borderId="35" xfId="0" applyNumberFormat="1" applyFont="1" applyFill="1" applyBorder="1" applyAlignment="1" applyProtection="1">
      <alignment horizontal="left" vertical="center"/>
    </xf>
    <xf numFmtId="172" fontId="6" fillId="5" borderId="213" xfId="0" applyNumberFormat="1" applyFont="1" applyFill="1" applyBorder="1" applyAlignment="1" applyProtection="1">
      <alignment vertical="center"/>
    </xf>
    <xf numFmtId="4" fontId="10" fillId="5" borderId="78" xfId="0" applyNumberFormat="1" applyFont="1" applyFill="1" applyBorder="1" applyAlignment="1" applyProtection="1"/>
    <xf numFmtId="165" fontId="10" fillId="5" borderId="78" xfId="0" applyNumberFormat="1" applyFont="1" applyFill="1" applyBorder="1" applyAlignment="1" applyProtection="1">
      <alignment horizontal="center"/>
    </xf>
    <xf numFmtId="165" fontId="10" fillId="5" borderId="81" xfId="0" applyNumberFormat="1" applyFont="1" applyFill="1" applyBorder="1" applyAlignment="1" applyProtection="1">
      <alignment horizontal="center"/>
    </xf>
    <xf numFmtId="165" fontId="10" fillId="5" borderId="52" xfId="0" applyNumberFormat="1" applyFont="1" applyFill="1" applyBorder="1" applyAlignment="1" applyProtection="1">
      <alignment horizontal="center"/>
    </xf>
    <xf numFmtId="165" fontId="10" fillId="5" borderId="83" xfId="0" applyNumberFormat="1" applyFont="1" applyFill="1" applyBorder="1" applyAlignment="1" applyProtection="1">
      <alignment horizontal="center"/>
    </xf>
    <xf numFmtId="4" fontId="10" fillId="5" borderId="0" xfId="0" applyNumberFormat="1" applyFont="1" applyFill="1" applyBorder="1" applyAlignment="1" applyProtection="1">
      <alignment horizontal="center"/>
    </xf>
    <xf numFmtId="1" fontId="10" fillId="5" borderId="18" xfId="0" applyNumberFormat="1" applyFont="1" applyFill="1" applyBorder="1" applyAlignment="1" applyProtection="1"/>
    <xf numFmtId="0" fontId="10" fillId="5" borderId="51" xfId="0" applyNumberFormat="1" applyFont="1" applyFill="1" applyBorder="1" applyAlignment="1" applyProtection="1">
      <alignment horizontal="right" wrapText="1"/>
    </xf>
    <xf numFmtId="165" fontId="10" fillId="5" borderId="77" xfId="0" applyNumberFormat="1" applyFont="1" applyFill="1" applyBorder="1" applyAlignment="1" applyProtection="1">
      <alignment horizontal="right"/>
    </xf>
    <xf numFmtId="3" fontId="10" fillId="5" borderId="18" xfId="0" applyNumberFormat="1" applyFont="1" applyFill="1" applyBorder="1" applyProtection="1"/>
    <xf numFmtId="4" fontId="10" fillId="5" borderId="18" xfId="0" applyNumberFormat="1" applyFont="1" applyFill="1" applyBorder="1" applyProtection="1"/>
    <xf numFmtId="10" fontId="10" fillId="5" borderId="89" xfId="0" applyNumberFormat="1" applyFont="1" applyFill="1" applyBorder="1" applyProtection="1"/>
    <xf numFmtId="0" fontId="6" fillId="5" borderId="51" xfId="0" applyNumberFormat="1" applyFont="1" applyFill="1" applyBorder="1" applyAlignment="1" applyProtection="1">
      <alignment horizontal="right" wrapText="1"/>
    </xf>
    <xf numFmtId="165" fontId="6" fillId="5" borderId="77" xfId="0" applyNumberFormat="1" applyFont="1" applyFill="1" applyBorder="1" applyAlignment="1" applyProtection="1">
      <alignment horizontal="right"/>
    </xf>
    <xf numFmtId="0" fontId="9" fillId="5" borderId="31" xfId="0" applyFont="1" applyFill="1" applyBorder="1" applyAlignment="1" applyProtection="1">
      <alignment vertical="center"/>
    </xf>
    <xf numFmtId="172" fontId="9" fillId="12" borderId="205" xfId="0" applyNumberFormat="1" applyFont="1" applyFill="1" applyBorder="1" applyAlignment="1" applyProtection="1">
      <alignment vertical="center"/>
    </xf>
    <xf numFmtId="172" fontId="9" fillId="12" borderId="206" xfId="0" applyNumberFormat="1" applyFont="1" applyFill="1" applyBorder="1" applyAlignment="1" applyProtection="1">
      <alignment vertical="center"/>
    </xf>
    <xf numFmtId="172" fontId="6" fillId="5" borderId="32" xfId="0" applyNumberFormat="1" applyFont="1" applyFill="1" applyBorder="1" applyAlignment="1" applyProtection="1">
      <alignment vertical="center"/>
    </xf>
    <xf numFmtId="4" fontId="7" fillId="12" borderId="6" xfId="0" applyNumberFormat="1" applyFont="1" applyFill="1" applyBorder="1" applyAlignment="1" applyProtection="1">
      <alignment vertical="center" wrapText="1"/>
    </xf>
    <xf numFmtId="1" fontId="14" fillId="0" borderId="129" xfId="0" applyNumberFormat="1" applyFont="1" applyBorder="1" applyAlignment="1" applyProtection="1">
      <alignment horizontal="center"/>
    </xf>
    <xf numFmtId="4" fontId="10" fillId="5" borderId="197" xfId="0" applyNumberFormat="1" applyFont="1" applyFill="1" applyBorder="1" applyAlignment="1" applyProtection="1">
      <alignment horizontal="center" vertical="center" wrapText="1"/>
    </xf>
    <xf numFmtId="0" fontId="10" fillId="5" borderId="43" xfId="0" applyFont="1" applyFill="1" applyBorder="1" applyAlignment="1" applyProtection="1">
      <alignment horizontal="left" vertical="center"/>
    </xf>
    <xf numFmtId="172" fontId="4" fillId="5" borderId="214" xfId="0" applyNumberFormat="1" applyFont="1" applyFill="1" applyBorder="1" applyAlignment="1" applyProtection="1">
      <alignment horizontal="left" vertical="center"/>
    </xf>
    <xf numFmtId="0" fontId="10" fillId="0" borderId="63" xfId="0" applyFont="1" applyBorder="1" applyAlignment="1" applyProtection="1">
      <alignment horizontal="left" vertical="center"/>
    </xf>
    <xf numFmtId="0" fontId="10" fillId="0" borderId="44" xfId="0" applyFont="1" applyBorder="1" applyAlignment="1" applyProtection="1">
      <alignment horizontal="left" vertical="center"/>
    </xf>
    <xf numFmtId="0" fontId="10" fillId="5" borderId="243" xfId="0" applyFont="1" applyFill="1" applyBorder="1" applyAlignment="1" applyProtection="1">
      <alignment horizontal="left" vertical="center"/>
    </xf>
    <xf numFmtId="172" fontId="6" fillId="5" borderId="244" xfId="0" applyNumberFormat="1" applyFont="1" applyFill="1" applyBorder="1" applyAlignment="1" applyProtection="1">
      <alignment horizontal="left" vertical="center"/>
    </xf>
    <xf numFmtId="172" fontId="10" fillId="5" borderId="237" xfId="0" applyNumberFormat="1" applyFont="1" applyFill="1" applyBorder="1" applyAlignment="1" applyProtection="1">
      <alignment horizontal="left" vertical="center"/>
    </xf>
    <xf numFmtId="0" fontId="8" fillId="5" borderId="245" xfId="0" applyFont="1" applyFill="1" applyBorder="1" applyAlignment="1" applyProtection="1">
      <alignment vertical="center"/>
    </xf>
    <xf numFmtId="0" fontId="10" fillId="5" borderId="172" xfId="0" applyFont="1" applyFill="1" applyBorder="1" applyAlignment="1" applyProtection="1">
      <alignment horizontal="left" vertical="center"/>
    </xf>
    <xf numFmtId="172" fontId="9" fillId="5" borderId="214" xfId="0" applyNumberFormat="1" applyFont="1" applyFill="1" applyBorder="1" applyAlignment="1" applyProtection="1">
      <alignment horizontal="left" vertical="center"/>
    </xf>
    <xf numFmtId="0" fontId="9" fillId="0" borderId="247" xfId="0" applyFont="1" applyFill="1" applyBorder="1" applyAlignment="1" applyProtection="1">
      <alignment horizontal="left" vertical="center"/>
    </xf>
    <xf numFmtId="172" fontId="10" fillId="5" borderId="248" xfId="0" applyNumberFormat="1" applyFont="1" applyFill="1" applyBorder="1" applyAlignment="1" applyProtection="1">
      <alignment horizontal="left" vertical="center"/>
    </xf>
    <xf numFmtId="4" fontId="6" fillId="12" borderId="16" xfId="0" applyNumberFormat="1" applyFont="1" applyFill="1" applyBorder="1" applyAlignment="1" applyProtection="1">
      <alignment horizontal="center" vertical="center" wrapText="1"/>
    </xf>
    <xf numFmtId="172" fontId="9" fillId="12" borderId="249" xfId="0" applyNumberFormat="1" applyFont="1" applyFill="1" applyBorder="1" applyAlignment="1" applyProtection="1">
      <alignment vertical="center"/>
    </xf>
    <xf numFmtId="0" fontId="8" fillId="5" borderId="88" xfId="0" applyFont="1" applyFill="1" applyBorder="1" applyAlignment="1" applyProtection="1">
      <alignment vertical="center"/>
    </xf>
    <xf numFmtId="4" fontId="6" fillId="5" borderId="210" xfId="0" applyNumberFormat="1" applyFont="1" applyFill="1" applyBorder="1" applyAlignment="1" applyProtection="1">
      <alignment horizontal="center" vertical="center" wrapText="1"/>
    </xf>
    <xf numFmtId="172" fontId="6" fillId="5" borderId="238" xfId="0" applyNumberFormat="1" applyFont="1" applyFill="1" applyBorder="1" applyAlignment="1" applyProtection="1">
      <alignment vertical="center"/>
    </xf>
    <xf numFmtId="0" fontId="40" fillId="12" borderId="171" xfId="0" applyFont="1" applyFill="1" applyBorder="1" applyAlignment="1" applyProtection="1">
      <alignment vertical="center"/>
    </xf>
    <xf numFmtId="172" fontId="10" fillId="12" borderId="130" xfId="0" applyNumberFormat="1" applyFont="1" applyFill="1" applyBorder="1" applyAlignment="1" applyProtection="1">
      <alignment vertical="center"/>
    </xf>
    <xf numFmtId="172" fontId="10" fillId="12" borderId="171" xfId="0" applyNumberFormat="1" applyFont="1" applyFill="1" applyBorder="1" applyAlignment="1" applyProtection="1">
      <alignment vertical="center"/>
    </xf>
    <xf numFmtId="172" fontId="9" fillId="12" borderId="84" xfId="0" applyNumberFormat="1" applyFont="1" applyFill="1" applyBorder="1" applyAlignment="1" applyProtection="1">
      <alignment vertical="center"/>
    </xf>
    <xf numFmtId="172" fontId="10" fillId="5" borderId="248" xfId="0" applyNumberFormat="1" applyFont="1" applyFill="1" applyBorder="1" applyAlignment="1" applyProtection="1">
      <alignment vertical="center"/>
    </xf>
    <xf numFmtId="172" fontId="10" fillId="5" borderId="210" xfId="0" applyNumberFormat="1" applyFont="1" applyFill="1" applyBorder="1" applyAlignment="1" applyProtection="1">
      <alignment vertical="center"/>
    </xf>
    <xf numFmtId="172" fontId="4" fillId="5" borderId="65" xfId="0" applyNumberFormat="1" applyFont="1" applyFill="1" applyBorder="1" applyAlignment="1" applyProtection="1">
      <alignment vertical="center"/>
    </xf>
    <xf numFmtId="0" fontId="3" fillId="8" borderId="0" xfId="0" applyFont="1" applyFill="1" applyBorder="1" applyAlignment="1" applyProtection="1">
      <alignment vertical="center"/>
    </xf>
    <xf numFmtId="4" fontId="6" fillId="8" borderId="0" xfId="0" applyNumberFormat="1" applyFont="1" applyFill="1" applyBorder="1" applyAlignment="1" applyProtection="1">
      <alignment horizontal="left" vertical="center" wrapText="1"/>
    </xf>
    <xf numFmtId="0" fontId="10" fillId="0" borderId="243" xfId="0" applyFont="1" applyBorder="1" applyAlignment="1" applyProtection="1">
      <alignment vertical="center"/>
    </xf>
    <xf numFmtId="172" fontId="6" fillId="5" borderId="250" xfId="0" applyNumberFormat="1" applyFont="1" applyFill="1" applyBorder="1" applyAlignment="1" applyProtection="1">
      <alignment vertical="center"/>
    </xf>
    <xf numFmtId="172" fontId="10" fillId="5" borderId="237" xfId="0" applyNumberFormat="1" applyFont="1" applyFill="1" applyBorder="1" applyAlignment="1" applyProtection="1">
      <alignment vertical="center"/>
    </xf>
    <xf numFmtId="0" fontId="9" fillId="5" borderId="61" xfId="0" applyFont="1" applyFill="1" applyBorder="1" applyAlignment="1" applyProtection="1">
      <alignment vertical="center"/>
    </xf>
    <xf numFmtId="0" fontId="40" fillId="12" borderId="171" xfId="0" applyFont="1" applyFill="1" applyBorder="1" applyProtection="1"/>
    <xf numFmtId="172" fontId="10" fillId="12" borderId="130" xfId="0" applyNumberFormat="1" applyFont="1" applyFill="1" applyBorder="1" applyProtection="1"/>
    <xf numFmtId="172" fontId="10" fillId="12" borderId="171" xfId="0" applyNumberFormat="1" applyFont="1" applyFill="1" applyBorder="1" applyProtection="1"/>
    <xf numFmtId="0" fontId="10" fillId="5" borderId="172" xfId="0" applyFont="1" applyFill="1" applyBorder="1" applyAlignment="1" applyProtection="1">
      <alignment vertical="center"/>
    </xf>
    <xf numFmtId="0" fontId="50" fillId="0" borderId="0" xfId="0" applyFont="1" applyBorder="1" applyProtection="1"/>
    <xf numFmtId="167" fontId="31" fillId="0" borderId="110" xfId="0" applyNumberFormat="1" applyFont="1" applyBorder="1" applyProtection="1"/>
    <xf numFmtId="167" fontId="1" fillId="0" borderId="0" xfId="0" applyNumberFormat="1" applyFont="1" applyBorder="1" applyAlignment="1" applyProtection="1"/>
    <xf numFmtId="0" fontId="56" fillId="0" borderId="0" xfId="0" applyFont="1" applyBorder="1" applyProtection="1"/>
    <xf numFmtId="0" fontId="15" fillId="0" borderId="0" xfId="0" applyFont="1" applyBorder="1" applyProtection="1"/>
    <xf numFmtId="172" fontId="15" fillId="0" borderId="0" xfId="0" applyNumberFormat="1" applyFont="1" applyBorder="1" applyProtection="1"/>
    <xf numFmtId="0" fontId="9" fillId="5" borderId="0" xfId="0" applyFont="1" applyFill="1" applyBorder="1" applyProtection="1"/>
    <xf numFmtId="0" fontId="15" fillId="5" borderId="0" xfId="0" applyFont="1" applyFill="1" applyBorder="1" applyProtection="1"/>
    <xf numFmtId="172" fontId="15" fillId="5" borderId="0" xfId="0" applyNumberFormat="1" applyFont="1" applyFill="1" applyBorder="1" applyProtection="1"/>
    <xf numFmtId="173" fontId="15" fillId="0" borderId="0" xfId="0" applyNumberFormat="1" applyFont="1" applyBorder="1" applyAlignment="1" applyProtection="1">
      <alignment horizontal="left"/>
    </xf>
    <xf numFmtId="174" fontId="15" fillId="0" borderId="0" xfId="0" applyNumberFormat="1" applyFont="1" applyBorder="1" applyAlignment="1" applyProtection="1">
      <alignment horizontal="left"/>
    </xf>
    <xf numFmtId="172" fontId="15" fillId="0" borderId="7" xfId="0" applyNumberFormat="1" applyFont="1" applyBorder="1" applyProtection="1"/>
    <xf numFmtId="0" fontId="9" fillId="0" borderId="11" xfId="0" quotePrefix="1" applyFont="1" applyBorder="1" applyAlignment="1" applyProtection="1">
      <alignment horizontal="center"/>
    </xf>
    <xf numFmtId="0" fontId="15" fillId="5" borderId="11" xfId="0" quotePrefix="1" applyFont="1" applyFill="1" applyBorder="1" applyAlignment="1" applyProtection="1">
      <alignment horizontal="center"/>
    </xf>
    <xf numFmtId="172" fontId="15" fillId="5" borderId="7" xfId="0" applyNumberFormat="1" applyFont="1" applyFill="1" applyBorder="1" applyProtection="1"/>
    <xf numFmtId="0" fontId="15" fillId="0" borderId="7" xfId="0" applyFont="1" applyBorder="1" applyProtection="1"/>
    <xf numFmtId="0" fontId="9" fillId="0" borderId="4" xfId="0" applyFont="1" applyBorder="1" applyProtection="1"/>
    <xf numFmtId="167" fontId="1" fillId="0" borderId="4" xfId="0" applyNumberFormat="1" applyFont="1" applyBorder="1" applyAlignment="1" applyProtection="1"/>
    <xf numFmtId="0" fontId="9" fillId="5" borderId="11" xfId="0" quotePrefix="1" applyFont="1" applyFill="1" applyBorder="1" applyAlignment="1" applyProtection="1">
      <alignment horizontal="center"/>
    </xf>
    <xf numFmtId="175" fontId="15" fillId="5" borderId="0" xfId="0" applyNumberFormat="1" applyFont="1" applyFill="1" applyBorder="1" applyAlignment="1" applyProtection="1">
      <alignment horizontal="left"/>
    </xf>
    <xf numFmtId="172" fontId="57" fillId="5" borderId="0" xfId="0" applyNumberFormat="1" applyFont="1" applyFill="1" applyBorder="1" applyProtection="1"/>
    <xf numFmtId="172" fontId="57" fillId="5" borderId="7" xfId="0" applyNumberFormat="1" applyFont="1" applyFill="1" applyBorder="1" applyProtection="1"/>
    <xf numFmtId="0" fontId="9" fillId="11" borderId="6" xfId="0" applyFont="1" applyFill="1" applyBorder="1" applyProtection="1"/>
    <xf numFmtId="0" fontId="9" fillId="11" borderId="88" xfId="0" applyFont="1" applyFill="1" applyBorder="1" applyProtection="1"/>
    <xf numFmtId="0" fontId="9" fillId="5" borderId="52" xfId="0" quotePrefix="1" applyFont="1" applyFill="1" applyBorder="1" applyAlignment="1" applyProtection="1">
      <alignment horizontal="center" vertical="center"/>
    </xf>
    <xf numFmtId="167" fontId="1" fillId="0" borderId="175" xfId="0" applyNumberFormat="1" applyFont="1" applyBorder="1" applyAlignment="1" applyProtection="1"/>
    <xf numFmtId="172" fontId="15" fillId="0" borderId="252" xfId="0" applyNumberFormat="1" applyFont="1" applyFill="1" applyBorder="1" applyProtection="1"/>
    <xf numFmtId="172" fontId="15" fillId="0" borderId="251" xfId="0" applyNumberFormat="1" applyFont="1" applyFill="1" applyBorder="1" applyProtection="1"/>
    <xf numFmtId="0" fontId="15" fillId="0" borderId="253" xfId="0" quotePrefix="1" applyFont="1" applyFill="1" applyBorder="1" applyAlignment="1" applyProtection="1">
      <alignment horizontal="center"/>
    </xf>
    <xf numFmtId="0" fontId="15" fillId="0" borderId="252" xfId="0" applyFont="1" applyFill="1" applyBorder="1" applyProtection="1"/>
    <xf numFmtId="0" fontId="9" fillId="0" borderId="252" xfId="0" applyFont="1" applyFill="1" applyBorder="1" applyProtection="1"/>
    <xf numFmtId="176" fontId="15" fillId="0" borderId="0" xfId="0" applyNumberFormat="1" applyFont="1" applyBorder="1" applyAlignment="1" applyProtection="1">
      <alignment horizontal="left"/>
    </xf>
    <xf numFmtId="0" fontId="20" fillId="5" borderId="24" xfId="0" applyFont="1" applyFill="1" applyBorder="1" applyAlignment="1" applyProtection="1"/>
    <xf numFmtId="1" fontId="5" fillId="7" borderId="187" xfId="0" applyNumberFormat="1" applyFont="1" applyFill="1" applyBorder="1" applyProtection="1"/>
    <xf numFmtId="1" fontId="5" fillId="7" borderId="189" xfId="0" applyNumberFormat="1" applyFont="1" applyFill="1" applyBorder="1" applyProtection="1"/>
    <xf numFmtId="172" fontId="33" fillId="5" borderId="190" xfId="0" applyNumberFormat="1" applyFont="1" applyFill="1" applyBorder="1" applyAlignment="1" applyProtection="1">
      <alignment vertical="center"/>
    </xf>
    <xf numFmtId="172" fontId="33" fillId="5" borderId="216" xfId="0" applyNumberFormat="1" applyFont="1" applyFill="1" applyBorder="1" applyAlignment="1" applyProtection="1">
      <alignment vertical="center"/>
    </xf>
    <xf numFmtId="172" fontId="33" fillId="5" borderId="215" xfId="0" applyNumberFormat="1" applyFont="1" applyFill="1" applyBorder="1" applyAlignment="1" applyProtection="1">
      <alignment vertical="center"/>
    </xf>
    <xf numFmtId="172" fontId="9" fillId="5" borderId="215" xfId="0" applyNumberFormat="1" applyFont="1" applyFill="1" applyBorder="1" applyAlignment="1" applyProtection="1">
      <alignment vertical="center"/>
    </xf>
    <xf numFmtId="172" fontId="33" fillId="5" borderId="217" xfId="0" applyNumberFormat="1" applyFont="1" applyFill="1" applyBorder="1" applyAlignment="1" applyProtection="1">
      <alignment vertical="center"/>
    </xf>
    <xf numFmtId="172" fontId="9" fillId="5" borderId="226" xfId="0" applyNumberFormat="1" applyFont="1" applyFill="1" applyBorder="1" applyAlignment="1" applyProtection="1">
      <alignment vertical="center"/>
    </xf>
    <xf numFmtId="4" fontId="4" fillId="0" borderId="18" xfId="0" applyNumberFormat="1" applyFont="1" applyBorder="1" applyAlignment="1" applyProtection="1">
      <alignment horizontal="center" vertical="center" wrapText="1"/>
      <protection locked="0"/>
    </xf>
    <xf numFmtId="172" fontId="4" fillId="5" borderId="3" xfId="0" applyNumberFormat="1" applyFont="1" applyFill="1" applyBorder="1" applyAlignment="1" applyProtection="1">
      <alignment vertical="center"/>
    </xf>
    <xf numFmtId="172" fontId="9" fillId="5" borderId="190" xfId="0" applyNumberFormat="1" applyFont="1" applyFill="1" applyBorder="1" applyAlignment="1" applyProtection="1">
      <alignment vertical="center"/>
    </xf>
    <xf numFmtId="172" fontId="9" fillId="5" borderId="216" xfId="0" applyNumberFormat="1" applyFont="1" applyFill="1" applyBorder="1" applyAlignment="1" applyProtection="1">
      <alignment vertical="center"/>
    </xf>
    <xf numFmtId="172" fontId="2" fillId="0" borderId="16" xfId="0" applyNumberFormat="1" applyFont="1" applyFill="1" applyBorder="1" applyAlignment="1" applyProtection="1">
      <alignment vertical="center" wrapText="1"/>
      <protection locked="0"/>
    </xf>
    <xf numFmtId="172" fontId="2" fillId="0" borderId="121" xfId="0" applyNumberFormat="1" applyFont="1" applyFill="1" applyBorder="1" applyAlignment="1" applyProtection="1">
      <alignment vertical="center"/>
      <protection locked="0"/>
    </xf>
    <xf numFmtId="0" fontId="40" fillId="12" borderId="46" xfId="0" applyFont="1" applyFill="1" applyBorder="1" applyAlignment="1" applyProtection="1">
      <alignment horizontal="left"/>
    </xf>
    <xf numFmtId="0" fontId="9" fillId="5" borderId="231" xfId="0" applyFont="1" applyFill="1" applyBorder="1" applyAlignment="1" applyProtection="1">
      <alignment horizontal="center"/>
    </xf>
    <xf numFmtId="170" fontId="10" fillId="5" borderId="66" xfId="0" applyNumberFormat="1" applyFont="1" applyFill="1" applyBorder="1" applyProtection="1"/>
    <xf numFmtId="0" fontId="40" fillId="12" borderId="46" xfId="0" applyFont="1" applyFill="1" applyBorder="1" applyProtection="1"/>
    <xf numFmtId="170" fontId="10" fillId="5" borderId="67" xfId="0" applyNumberFormat="1" applyFont="1" applyFill="1" applyBorder="1" applyProtection="1"/>
    <xf numFmtId="0" fontId="10" fillId="5" borderId="84" xfId="0" applyFont="1" applyFill="1" applyBorder="1" applyAlignment="1" applyProtection="1">
      <alignment horizontal="center"/>
    </xf>
    <xf numFmtId="0" fontId="40" fillId="12" borderId="46" xfId="0" applyFont="1" applyFill="1" applyBorder="1" applyAlignment="1" applyProtection="1">
      <alignment horizontal="right"/>
    </xf>
    <xf numFmtId="0" fontId="10" fillId="5" borderId="66" xfId="0" applyFont="1" applyFill="1" applyBorder="1" applyAlignment="1" applyProtection="1">
      <alignment horizontal="center"/>
    </xf>
    <xf numFmtId="0" fontId="10" fillId="5" borderId="67" xfId="0" applyFont="1" applyFill="1" applyBorder="1" applyAlignment="1" applyProtection="1">
      <alignment horizontal="center"/>
    </xf>
    <xf numFmtId="0" fontId="40" fillId="12" borderId="100" xfId="0" applyFont="1" applyFill="1" applyBorder="1" applyAlignment="1" applyProtection="1">
      <alignment horizontal="right"/>
    </xf>
    <xf numFmtId="0" fontId="9" fillId="5" borderId="80" xfId="0" applyFont="1" applyFill="1" applyBorder="1" applyAlignment="1" applyProtection="1">
      <alignment horizontal="center"/>
    </xf>
    <xf numFmtId="0" fontId="9" fillId="5" borderId="55" xfId="0" applyFont="1" applyFill="1" applyBorder="1" applyAlignment="1" applyProtection="1">
      <alignment horizontal="center"/>
    </xf>
    <xf numFmtId="0" fontId="21" fillId="5" borderId="80" xfId="0" applyFont="1" applyFill="1" applyBorder="1" applyAlignment="1" applyProtection="1">
      <alignment horizontal="center"/>
    </xf>
    <xf numFmtId="0" fontId="21" fillId="5" borderId="55" xfId="0" applyFont="1" applyFill="1" applyBorder="1" applyAlignment="1" applyProtection="1">
      <alignment horizontal="center"/>
    </xf>
    <xf numFmtId="0" fontId="10" fillId="5" borderId="66" xfId="0" applyFont="1" applyFill="1" applyBorder="1" applyProtection="1"/>
    <xf numFmtId="0" fontId="10" fillId="5" borderId="67" xfId="0" applyFont="1" applyFill="1" applyBorder="1" applyProtection="1"/>
    <xf numFmtId="0" fontId="0" fillId="0" borderId="0" xfId="0" applyProtection="1"/>
    <xf numFmtId="0" fontId="10" fillId="4" borderId="0" xfId="0" applyFont="1" applyFill="1" applyProtection="1"/>
    <xf numFmtId="0" fontId="19" fillId="0" borderId="0" xfId="0" applyFont="1" applyProtection="1"/>
    <xf numFmtId="0" fontId="15" fillId="11" borderId="17" xfId="0" applyFont="1" applyFill="1" applyBorder="1" applyAlignment="1" applyProtection="1">
      <alignment horizontal="center" vertical="top" wrapText="1"/>
    </xf>
    <xf numFmtId="0" fontId="0" fillId="0" borderId="22" xfId="0" applyBorder="1" applyProtection="1"/>
    <xf numFmtId="167" fontId="0" fillId="0" borderId="18" xfId="0" applyNumberFormat="1" applyBorder="1" applyAlignment="1" applyProtection="1">
      <alignment horizontal="right"/>
    </xf>
    <xf numFmtId="167" fontId="20" fillId="4" borderId="68" xfId="0" applyNumberFormat="1" applyFont="1" applyFill="1" applyBorder="1" applyAlignment="1" applyProtection="1">
      <alignment horizontal="right"/>
    </xf>
    <xf numFmtId="0" fontId="0" fillId="0" borderId="12" xfId="0" applyBorder="1" applyProtection="1"/>
    <xf numFmtId="167" fontId="0" fillId="0" borderId="19" xfId="0" applyNumberFormat="1" applyBorder="1" applyAlignment="1" applyProtection="1">
      <alignment horizontal="right"/>
    </xf>
    <xf numFmtId="4" fontId="20" fillId="5" borderId="11" xfId="0" applyNumberFormat="1" applyFont="1" applyFill="1" applyBorder="1" applyProtection="1"/>
    <xf numFmtId="4" fontId="20" fillId="5" borderId="0" xfId="0" applyNumberFormat="1" applyFont="1" applyFill="1" applyBorder="1" applyProtection="1"/>
    <xf numFmtId="4" fontId="20" fillId="5" borderId="7" xfId="0" applyNumberFormat="1" applyFont="1" applyFill="1" applyBorder="1" applyProtection="1"/>
    <xf numFmtId="0" fontId="0" fillId="0" borderId="8" xfId="0" applyBorder="1" applyProtection="1"/>
    <xf numFmtId="0" fontId="0" fillId="3" borderId="18" xfId="0" applyFill="1" applyBorder="1" applyProtection="1"/>
    <xf numFmtId="0" fontId="1" fillId="3" borderId="0" xfId="0" applyFont="1" applyFill="1" applyBorder="1" applyAlignment="1" applyProtection="1">
      <alignment horizontal="left" wrapText="1"/>
    </xf>
    <xf numFmtId="0" fontId="9" fillId="0" borderId="46"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1" fillId="0" borderId="0" xfId="0" applyFont="1" applyAlignment="1" applyProtection="1">
      <alignment horizontal="right"/>
    </xf>
    <xf numFmtId="14" fontId="0" fillId="4" borderId="0" xfId="0" applyNumberFormat="1" applyFill="1" applyProtection="1"/>
    <xf numFmtId="0" fontId="15" fillId="11" borderId="198" xfId="0" applyFont="1" applyFill="1" applyBorder="1" applyAlignment="1" applyProtection="1">
      <alignment horizontal="center" vertical="top" wrapText="1"/>
    </xf>
    <xf numFmtId="167" fontId="1" fillId="0" borderId="176" xfId="1" applyNumberFormat="1" applyFont="1" applyBorder="1" applyProtection="1"/>
    <xf numFmtId="167" fontId="1" fillId="0" borderId="7" xfId="1" applyNumberFormat="1" applyFont="1" applyBorder="1" applyProtection="1"/>
    <xf numFmtId="168" fontId="20" fillId="5" borderId="46" xfId="1" applyNumberFormat="1" applyFont="1" applyFill="1" applyBorder="1" applyProtection="1"/>
    <xf numFmtId="167" fontId="1" fillId="0" borderId="20" xfId="1" applyNumberFormat="1" applyFont="1" applyBorder="1" applyProtection="1"/>
    <xf numFmtId="168" fontId="20" fillId="5" borderId="20" xfId="1" applyNumberFormat="1" applyFont="1" applyFill="1" applyBorder="1" applyProtection="1"/>
    <xf numFmtId="0" fontId="0" fillId="0" borderId="0" xfId="0" applyNumberFormat="1" applyProtection="1"/>
    <xf numFmtId="0" fontId="10" fillId="4" borderId="0" xfId="0" applyNumberFormat="1" applyFont="1" applyFill="1" applyProtection="1"/>
    <xf numFmtId="0" fontId="19" fillId="0" borderId="0" xfId="0" applyNumberFormat="1" applyFont="1" applyProtection="1"/>
    <xf numFmtId="0" fontId="10" fillId="0" borderId="4" xfId="0" applyNumberFormat="1" applyFont="1" applyBorder="1" applyAlignment="1" applyProtection="1"/>
    <xf numFmtId="0" fontId="3" fillId="0" borderId="0" xfId="0" applyNumberFormat="1" applyFont="1" applyBorder="1" applyProtection="1"/>
    <xf numFmtId="0" fontId="9" fillId="11" borderId="88" xfId="0" applyNumberFormat="1" applyFont="1" applyFill="1" applyBorder="1" applyProtection="1"/>
    <xf numFmtId="0" fontId="9" fillId="11" borderId="6" xfId="0" applyNumberFormat="1" applyFont="1" applyFill="1" applyBorder="1" applyProtection="1"/>
    <xf numFmtId="0" fontId="15" fillId="11" borderId="198" xfId="0" applyNumberFormat="1" applyFont="1" applyFill="1" applyBorder="1" applyAlignment="1" applyProtection="1">
      <alignment horizontal="center" vertical="top" wrapText="1"/>
    </xf>
    <xf numFmtId="0" fontId="9" fillId="5" borderId="22" xfId="0" quotePrefix="1" applyNumberFormat="1" applyFont="1" applyFill="1" applyBorder="1" applyAlignment="1" applyProtection="1">
      <alignment horizontal="center" vertical="center"/>
    </xf>
    <xf numFmtId="0" fontId="9" fillId="0" borderId="22" xfId="0" applyNumberFormat="1" applyFont="1" applyBorder="1" applyProtection="1"/>
    <xf numFmtId="0" fontId="9" fillId="0" borderId="11" xfId="0" applyNumberFormat="1" applyFont="1" applyBorder="1" applyProtection="1"/>
    <xf numFmtId="0" fontId="9" fillId="0" borderId="13" xfId="0" applyNumberFormat="1" applyFont="1" applyBorder="1" applyProtection="1"/>
    <xf numFmtId="0" fontId="56" fillId="0" borderId="0" xfId="0" applyNumberFormat="1" applyFont="1" applyBorder="1" applyProtection="1"/>
    <xf numFmtId="0" fontId="15" fillId="0" borderId="0" xfId="0" applyNumberFormat="1" applyFont="1" applyBorder="1" applyProtection="1"/>
    <xf numFmtId="0" fontId="9" fillId="0" borderId="0" xfId="0" applyNumberFormat="1" applyFont="1" applyBorder="1" applyProtection="1"/>
    <xf numFmtId="0" fontId="1" fillId="0" borderId="0" xfId="0" applyNumberFormat="1" applyFont="1" applyBorder="1" applyAlignment="1" applyProtection="1"/>
    <xf numFmtId="0" fontId="1" fillId="0" borderId="7" xfId="1" applyNumberFormat="1" applyFont="1" applyBorder="1" applyProtection="1"/>
    <xf numFmtId="0" fontId="15" fillId="0" borderId="7" xfId="0" applyNumberFormat="1" applyFont="1" applyBorder="1" applyProtection="1"/>
    <xf numFmtId="0" fontId="9" fillId="0" borderId="11" xfId="0" quotePrefix="1" applyNumberFormat="1" applyFont="1" applyBorder="1" applyAlignment="1" applyProtection="1">
      <alignment horizontal="center"/>
    </xf>
    <xf numFmtId="0" fontId="15" fillId="0" borderId="253" xfId="0" quotePrefix="1" applyNumberFormat="1" applyFont="1" applyFill="1" applyBorder="1" applyAlignment="1" applyProtection="1">
      <alignment horizontal="center"/>
    </xf>
    <xf numFmtId="0" fontId="15" fillId="0" borderId="252" xfId="0" applyNumberFormat="1" applyFont="1" applyFill="1" applyBorder="1" applyProtection="1"/>
    <xf numFmtId="0" fontId="9" fillId="0" borderId="252" xfId="0" applyNumberFormat="1" applyFont="1" applyFill="1" applyBorder="1" applyProtection="1"/>
    <xf numFmtId="0" fontId="15" fillId="0" borderId="251" xfId="0" applyNumberFormat="1" applyFont="1" applyFill="1" applyBorder="1" applyProtection="1"/>
    <xf numFmtId="0" fontId="15" fillId="0" borderId="11" xfId="0" quotePrefix="1" applyNumberFormat="1" applyFont="1" applyFill="1" applyBorder="1" applyAlignment="1" applyProtection="1">
      <alignment horizontal="center"/>
    </xf>
    <xf numFmtId="0" fontId="15" fillId="0" borderId="0" xfId="0" applyNumberFormat="1" applyFont="1" applyFill="1" applyBorder="1" applyProtection="1"/>
    <xf numFmtId="0" fontId="9" fillId="0" borderId="0" xfId="0" applyNumberFormat="1" applyFont="1" applyFill="1" applyBorder="1" applyProtection="1"/>
    <xf numFmtId="0" fontId="15" fillId="0" borderId="7" xfId="0" applyNumberFormat="1" applyFont="1" applyFill="1" applyBorder="1" applyProtection="1"/>
    <xf numFmtId="0" fontId="9" fillId="5" borderId="11" xfId="0" quotePrefix="1" applyNumberFormat="1" applyFont="1" applyFill="1" applyBorder="1" applyAlignment="1" applyProtection="1">
      <alignment horizontal="center"/>
    </xf>
    <xf numFmtId="0" fontId="9" fillId="5" borderId="0" xfId="0" applyNumberFormat="1" applyFont="1" applyFill="1" applyBorder="1" applyProtection="1"/>
    <xf numFmtId="0" fontId="57" fillId="5" borderId="0" xfId="0" applyNumberFormat="1" applyFont="1" applyFill="1" applyBorder="1" applyProtection="1"/>
    <xf numFmtId="0" fontId="57" fillId="5" borderId="7" xfId="0" applyNumberFormat="1" applyFont="1" applyFill="1" applyBorder="1" applyProtection="1"/>
    <xf numFmtId="0" fontId="9" fillId="0" borderId="10" xfId="0" applyNumberFormat="1" applyFont="1" applyBorder="1" applyProtection="1"/>
    <xf numFmtId="0" fontId="9" fillId="0" borderId="4" xfId="0" applyNumberFormat="1" applyFont="1" applyBorder="1" applyProtection="1"/>
    <xf numFmtId="0" fontId="1" fillId="0" borderId="4" xfId="0" applyNumberFormat="1" applyFont="1" applyBorder="1" applyAlignment="1" applyProtection="1"/>
    <xf numFmtId="0" fontId="1" fillId="0" borderId="20" xfId="1" applyNumberFormat="1" applyFont="1" applyBorder="1" applyProtection="1"/>
    <xf numFmtId="0" fontId="9" fillId="5" borderId="52" xfId="0" quotePrefix="1" applyNumberFormat="1" applyFont="1" applyFill="1" applyBorder="1" applyAlignment="1" applyProtection="1">
      <alignment horizontal="center" vertical="center"/>
    </xf>
    <xf numFmtId="0" fontId="1" fillId="0" borderId="0" xfId="0" applyNumberFormat="1" applyFont="1" applyAlignment="1" applyProtection="1">
      <alignment horizontal="right"/>
    </xf>
    <xf numFmtId="4" fontId="4" fillId="0" borderId="2" xfId="0" applyNumberFormat="1" applyFont="1" applyBorder="1" applyAlignment="1" applyProtection="1">
      <alignment horizontal="left" vertical="center"/>
    </xf>
    <xf numFmtId="4" fontId="4" fillId="0" borderId="3" xfId="0" applyNumberFormat="1" applyFont="1" applyBorder="1" applyAlignment="1" applyProtection="1">
      <alignment horizontal="left" vertical="center"/>
    </xf>
    <xf numFmtId="4" fontId="4" fillId="5" borderId="182" xfId="0" applyNumberFormat="1" applyFont="1" applyFill="1" applyBorder="1" applyAlignment="1" applyProtection="1">
      <alignment horizontal="left"/>
    </xf>
    <xf numFmtId="4" fontId="4" fillId="5" borderId="2" xfId="0" applyNumberFormat="1" applyFont="1" applyFill="1" applyBorder="1" applyAlignment="1" applyProtection="1">
      <alignment horizontal="left"/>
    </xf>
    <xf numFmtId="0" fontId="9" fillId="0" borderId="0" xfId="0" applyFont="1" applyAlignment="1" applyProtection="1">
      <alignment vertical="top" wrapText="1"/>
    </xf>
    <xf numFmtId="4" fontId="9" fillId="0" borderId="41" xfId="0" applyNumberFormat="1" applyFont="1" applyFill="1" applyBorder="1" applyAlignment="1" applyProtection="1">
      <alignment horizontal="left" vertical="center"/>
    </xf>
    <xf numFmtId="0" fontId="9" fillId="0" borderId="0" xfId="0" applyFont="1" applyAlignment="1" applyProtection="1">
      <alignment horizontal="left" vertical="top" wrapText="1"/>
    </xf>
    <xf numFmtId="4" fontId="4" fillId="5" borderId="48" xfId="0" applyNumberFormat="1" applyFont="1" applyFill="1" applyBorder="1" applyAlignment="1" applyProtection="1">
      <alignment horizontal="left"/>
    </xf>
    <xf numFmtId="0" fontId="9" fillId="5" borderId="0" xfId="0" applyFont="1" applyFill="1" applyBorder="1" applyAlignment="1" applyProtection="1">
      <alignment horizontal="left" vertical="top" wrapText="1"/>
    </xf>
    <xf numFmtId="0" fontId="9" fillId="5" borderId="7" xfId="0" applyFont="1" applyFill="1" applyBorder="1" applyAlignment="1" applyProtection="1">
      <alignment horizontal="left" vertical="top" wrapText="1"/>
    </xf>
    <xf numFmtId="0" fontId="15" fillId="0" borderId="175" xfId="0" applyNumberFormat="1" applyFont="1" applyBorder="1" applyAlignment="1" applyProtection="1"/>
    <xf numFmtId="0" fontId="15" fillId="0" borderId="176" xfId="1" applyNumberFormat="1" applyFont="1" applyBorder="1" applyProtection="1"/>
    <xf numFmtId="0" fontId="59" fillId="0" borderId="13" xfId="0" applyNumberFormat="1" applyFont="1" applyBorder="1" applyProtection="1"/>
    <xf numFmtId="0" fontId="1" fillId="0" borderId="0" xfId="6" applyProtection="1"/>
    <xf numFmtId="0" fontId="10" fillId="4" borderId="0" xfId="6" applyFont="1" applyFill="1" applyProtection="1"/>
    <xf numFmtId="0" fontId="19" fillId="0" borderId="0" xfId="6" applyFont="1" applyProtection="1"/>
    <xf numFmtId="0" fontId="10" fillId="0" borderId="4" xfId="6" applyFont="1" applyBorder="1" applyAlignment="1" applyProtection="1"/>
    <xf numFmtId="0" fontId="1" fillId="0" borderId="0" xfId="6" applyFont="1" applyBorder="1" applyProtection="1"/>
    <xf numFmtId="0" fontId="9" fillId="11" borderId="15" xfId="6" applyFont="1" applyFill="1" applyBorder="1" applyProtection="1"/>
    <xf numFmtId="0" fontId="9" fillId="11" borderId="16" xfId="6" applyFont="1" applyFill="1" applyBorder="1" applyProtection="1"/>
    <xf numFmtId="0" fontId="15" fillId="11" borderId="17" xfId="6" applyFont="1" applyFill="1" applyBorder="1" applyAlignment="1" applyProtection="1">
      <alignment horizontal="center" vertical="top" wrapText="1"/>
    </xf>
    <xf numFmtId="0" fontId="9" fillId="5" borderId="9" xfId="6" applyFont="1" applyFill="1" applyBorder="1" applyProtection="1"/>
    <xf numFmtId="0" fontId="9" fillId="5" borderId="6" xfId="6" applyFont="1" applyFill="1" applyBorder="1" applyProtection="1"/>
    <xf numFmtId="0" fontId="9" fillId="5" borderId="11" xfId="6" applyFont="1" applyFill="1" applyBorder="1" applyAlignment="1" applyProtection="1">
      <alignment horizontal="right"/>
    </xf>
    <xf numFmtId="0" fontId="9" fillId="5" borderId="10" xfId="6" applyFont="1" applyFill="1" applyBorder="1" applyProtection="1"/>
    <xf numFmtId="0" fontId="1" fillId="0" borderId="22" xfId="6" applyBorder="1" applyProtection="1"/>
    <xf numFmtId="0" fontId="9" fillId="0" borderId="11" xfId="6" applyFont="1" applyBorder="1" applyProtection="1"/>
    <xf numFmtId="167" fontId="15" fillId="4" borderId="68" xfId="6" applyNumberFormat="1" applyFont="1" applyFill="1" applyBorder="1" applyAlignment="1" applyProtection="1">
      <alignment horizontal="right"/>
    </xf>
    <xf numFmtId="0" fontId="1" fillId="0" borderId="12" xfId="6" applyBorder="1" applyProtection="1"/>
    <xf numFmtId="0" fontId="9" fillId="5" borderId="169" xfId="6" applyFont="1" applyFill="1" applyBorder="1" applyProtection="1"/>
    <xf numFmtId="0" fontId="9" fillId="5" borderId="177" xfId="6" applyFont="1" applyFill="1" applyBorder="1" applyAlignment="1" applyProtection="1">
      <alignment vertical="top" wrapText="1"/>
    </xf>
    <xf numFmtId="0" fontId="9" fillId="5" borderId="170" xfId="6" applyFont="1" applyFill="1" applyBorder="1" applyAlignment="1" applyProtection="1">
      <alignment vertical="top" wrapText="1"/>
    </xf>
    <xf numFmtId="0" fontId="1" fillId="5" borderId="11" xfId="6" applyFont="1" applyFill="1" applyBorder="1" applyProtection="1"/>
    <xf numFmtId="0" fontId="1" fillId="5" borderId="10" xfId="6" applyFont="1" applyFill="1" applyBorder="1" applyProtection="1"/>
    <xf numFmtId="4" fontId="15" fillId="5" borderId="11" xfId="6" applyNumberFormat="1" applyFont="1" applyFill="1" applyBorder="1" applyProtection="1"/>
    <xf numFmtId="4" fontId="15" fillId="5" borderId="0" xfId="6" applyNumberFormat="1" applyFont="1" applyFill="1" applyBorder="1" applyProtection="1"/>
    <xf numFmtId="4" fontId="15" fillId="5" borderId="7" xfId="6" applyNumberFormat="1" applyFont="1" applyFill="1" applyBorder="1" applyProtection="1"/>
    <xf numFmtId="0" fontId="1" fillId="0" borderId="22" xfId="6" applyFont="1" applyBorder="1" applyProtection="1"/>
    <xf numFmtId="0" fontId="9" fillId="0" borderId="46" xfId="6" applyFont="1" applyBorder="1" applyAlignment="1" applyProtection="1">
      <alignment vertical="top" wrapText="1"/>
    </xf>
    <xf numFmtId="0" fontId="1" fillId="0" borderId="11" xfId="6" applyFont="1" applyBorder="1" applyProtection="1"/>
    <xf numFmtId="0" fontId="1" fillId="0" borderId="8" xfId="6" applyBorder="1" applyProtection="1"/>
    <xf numFmtId="0" fontId="9" fillId="5" borderId="0" xfId="6" applyFont="1" applyFill="1" applyBorder="1" applyAlignment="1" applyProtection="1">
      <alignment vertical="top" wrapText="1"/>
    </xf>
    <xf numFmtId="0" fontId="9" fillId="5" borderId="7" xfId="6" applyFont="1" applyFill="1" applyBorder="1" applyAlignment="1" applyProtection="1">
      <alignment vertical="top" wrapText="1"/>
    </xf>
    <xf numFmtId="49" fontId="9" fillId="5" borderId="11" xfId="6" applyNumberFormat="1" applyFont="1" applyFill="1" applyBorder="1" applyAlignment="1" applyProtection="1">
      <alignment horizontal="right"/>
    </xf>
    <xf numFmtId="0" fontId="1" fillId="3" borderId="18" xfId="6" applyFill="1" applyBorder="1" applyProtection="1"/>
    <xf numFmtId="0" fontId="1" fillId="3" borderId="0" xfId="6" applyFont="1" applyFill="1" applyBorder="1" applyAlignment="1" applyProtection="1">
      <alignment horizontal="left" wrapText="1"/>
    </xf>
    <xf numFmtId="0" fontId="9" fillId="5" borderId="11" xfId="6" applyFont="1" applyFill="1" applyBorder="1" applyProtection="1"/>
    <xf numFmtId="0" fontId="9" fillId="5" borderId="11" xfId="6" applyFont="1" applyFill="1" applyBorder="1" applyAlignment="1" applyProtection="1">
      <alignment horizontal="right" vertical="top"/>
    </xf>
    <xf numFmtId="0" fontId="9" fillId="5" borderId="0" xfId="6" applyFont="1" applyFill="1" applyBorder="1" applyAlignment="1" applyProtection="1">
      <alignment horizontal="left" vertical="top" wrapText="1"/>
    </xf>
    <xf numFmtId="0" fontId="9" fillId="5" borderId="7" xfId="6" applyFont="1" applyFill="1" applyBorder="1" applyAlignment="1" applyProtection="1">
      <alignment horizontal="left" vertical="top" wrapText="1"/>
    </xf>
    <xf numFmtId="0" fontId="9" fillId="0" borderId="22" xfId="6" applyFont="1" applyBorder="1" applyProtection="1"/>
    <xf numFmtId="0" fontId="9" fillId="0" borderId="25" xfId="6" applyFont="1" applyBorder="1" applyAlignment="1" applyProtection="1">
      <alignment vertical="top" wrapText="1"/>
    </xf>
    <xf numFmtId="0" fontId="9" fillId="0" borderId="46" xfId="6" applyFont="1" applyBorder="1" applyAlignment="1" applyProtection="1">
      <alignment horizontal="left" vertical="top" wrapText="1"/>
    </xf>
    <xf numFmtId="0" fontId="9" fillId="0" borderId="12" xfId="6" applyFont="1" applyBorder="1" applyProtection="1"/>
    <xf numFmtId="0" fontId="9" fillId="0" borderId="8" xfId="6" applyFont="1" applyBorder="1" applyAlignment="1" applyProtection="1">
      <alignment horizontal="left" vertical="top" wrapText="1"/>
    </xf>
    <xf numFmtId="0" fontId="9" fillId="0" borderId="13" xfId="6" applyFont="1" applyBorder="1" applyAlignment="1" applyProtection="1"/>
    <xf numFmtId="0" fontId="9" fillId="0" borderId="25" xfId="6" applyFont="1" applyBorder="1" applyAlignment="1" applyProtection="1"/>
    <xf numFmtId="0" fontId="15" fillId="0" borderId="13" xfId="6" applyFont="1" applyBorder="1" applyAlignment="1" applyProtection="1"/>
    <xf numFmtId="168" fontId="15" fillId="0" borderId="25" xfId="1" applyNumberFormat="1" applyFont="1" applyBorder="1" applyProtection="1"/>
    <xf numFmtId="0" fontId="9" fillId="4" borderId="11" xfId="6" quotePrefix="1" applyFont="1" applyFill="1" applyBorder="1" applyAlignment="1" applyProtection="1">
      <alignment horizontal="right" vertical="top"/>
    </xf>
    <xf numFmtId="0" fontId="9" fillId="0" borderId="13" xfId="6" applyFont="1" applyBorder="1" applyAlignment="1" applyProtection="1">
      <alignment vertical="top" wrapText="1"/>
    </xf>
    <xf numFmtId="168" fontId="15" fillId="0" borderId="23" xfId="1" applyNumberFormat="1" applyFont="1" applyFill="1" applyBorder="1" applyProtection="1"/>
    <xf numFmtId="168" fontId="15" fillId="0" borderId="23" xfId="1" applyNumberFormat="1" applyFont="1" applyBorder="1" applyProtection="1"/>
    <xf numFmtId="0" fontId="9" fillId="0" borderId="85" xfId="6" applyFont="1" applyBorder="1" applyAlignment="1" applyProtection="1">
      <alignment horizontal="left" vertical="top" wrapText="1"/>
    </xf>
    <xf numFmtId="168" fontId="15" fillId="4" borderId="21" xfId="1" applyNumberFormat="1" applyFont="1" applyFill="1" applyBorder="1" applyProtection="1"/>
    <xf numFmtId="0" fontId="1" fillId="0" borderId="169" xfId="6" applyBorder="1" applyProtection="1"/>
    <xf numFmtId="0" fontId="1" fillId="0" borderId="170" xfId="6" applyBorder="1" applyProtection="1"/>
    <xf numFmtId="0" fontId="9" fillId="0" borderId="0" xfId="6" applyFont="1" applyAlignment="1" applyProtection="1">
      <alignment horizontal="right"/>
    </xf>
    <xf numFmtId="0" fontId="13" fillId="0" borderId="0" xfId="6" applyFont="1" applyAlignment="1" applyProtection="1">
      <alignment horizontal="left"/>
    </xf>
    <xf numFmtId="0" fontId="1" fillId="0" borderId="0" xfId="6" applyFont="1" applyProtection="1"/>
    <xf numFmtId="0" fontId="1" fillId="0" borderId="0" xfId="6" applyFont="1" applyAlignment="1" applyProtection="1">
      <alignment horizontal="right"/>
    </xf>
    <xf numFmtId="14" fontId="1" fillId="4" borderId="0" xfId="6" applyNumberFormat="1" applyFill="1" applyProtection="1"/>
    <xf numFmtId="167" fontId="15" fillId="0" borderId="18" xfId="6" applyNumberFormat="1" applyFont="1" applyBorder="1" applyAlignment="1" applyProtection="1">
      <alignment horizontal="right"/>
    </xf>
    <xf numFmtId="167" fontId="15" fillId="0" borderId="19" xfId="6" applyNumberFormat="1" applyFont="1" applyBorder="1" applyAlignment="1" applyProtection="1">
      <alignment horizontal="right"/>
    </xf>
    <xf numFmtId="167" fontId="15" fillId="0" borderId="19" xfId="1" applyNumberFormat="1" applyFont="1" applyFill="1" applyBorder="1" applyAlignment="1" applyProtection="1"/>
    <xf numFmtId="168" fontId="15" fillId="0" borderId="68" xfId="1" applyNumberFormat="1" applyFont="1" applyFill="1" applyBorder="1" applyProtection="1"/>
    <xf numFmtId="168" fontId="15" fillId="0" borderId="68" xfId="1" applyNumberFormat="1" applyFont="1" applyBorder="1" applyProtection="1"/>
    <xf numFmtId="168" fontId="15" fillId="4" borderId="18" xfId="1" applyNumberFormat="1" applyFont="1" applyFill="1" applyBorder="1" applyProtection="1"/>
    <xf numFmtId="0" fontId="15" fillId="0" borderId="18" xfId="0" applyFont="1" applyBorder="1" applyProtection="1"/>
    <xf numFmtId="168" fontId="15" fillId="0" borderId="18" xfId="1" applyNumberFormat="1" applyFont="1" applyFill="1" applyBorder="1" applyProtection="1"/>
    <xf numFmtId="168" fontId="15" fillId="0" borderId="18" xfId="1" applyNumberFormat="1" applyFont="1" applyBorder="1" applyProtection="1"/>
    <xf numFmtId="0" fontId="34" fillId="0" borderId="0" xfId="0" applyFont="1" applyAlignment="1">
      <alignment horizontal="center" vertical="center" textRotation="90"/>
    </xf>
    <xf numFmtId="0" fontId="17" fillId="0" borderId="141" xfId="0" applyFont="1" applyBorder="1" applyAlignment="1">
      <alignment horizontal="center"/>
    </xf>
    <xf numFmtId="0" fontId="17" fillId="0" borderId="65" xfId="0" applyFont="1" applyBorder="1" applyAlignment="1">
      <alignment horizontal="center"/>
    </xf>
    <xf numFmtId="0" fontId="34" fillId="0" borderId="88" xfId="0" applyFont="1" applyBorder="1" applyAlignment="1">
      <alignment horizontal="center"/>
    </xf>
    <xf numFmtId="0" fontId="34" fillId="0" borderId="6" xfId="0" applyFont="1" applyBorder="1" applyAlignment="1">
      <alignment horizontal="center"/>
    </xf>
    <xf numFmtId="0" fontId="34" fillId="0" borderId="61" xfId="0" applyFont="1" applyBorder="1" applyAlignment="1">
      <alignment horizontal="center"/>
    </xf>
    <xf numFmtId="0" fontId="34" fillId="0" borderId="58" xfId="0" applyFont="1" applyBorder="1" applyAlignment="1">
      <alignment horizontal="center"/>
    </xf>
    <xf numFmtId="0" fontId="17" fillId="0" borderId="142" xfId="0" applyFont="1" applyBorder="1" applyAlignment="1">
      <alignment horizontal="center"/>
    </xf>
    <xf numFmtId="0" fontId="17" fillId="0" borderId="143" xfId="0" applyFont="1" applyBorder="1" applyAlignment="1">
      <alignment horizontal="center"/>
    </xf>
    <xf numFmtId="0" fontId="9" fillId="0" borderId="0" xfId="0" applyFont="1" applyAlignment="1" applyProtection="1">
      <alignment horizontal="left" vertical="center" wrapText="1"/>
    </xf>
    <xf numFmtId="4" fontId="4" fillId="0" borderId="0" xfId="0" applyNumberFormat="1" applyFont="1" applyFill="1" applyBorder="1" applyAlignment="1" applyProtection="1">
      <alignment horizontal="left" vertical="center" wrapText="1"/>
    </xf>
    <xf numFmtId="4" fontId="2" fillId="5" borderId="16" xfId="0" applyNumberFormat="1" applyFont="1" applyFill="1" applyBorder="1" applyAlignment="1" applyProtection="1">
      <alignment horizontal="left" vertical="center" wrapText="1"/>
    </xf>
    <xf numFmtId="4" fontId="2" fillId="5" borderId="123" xfId="0" applyNumberFormat="1" applyFont="1" applyFill="1" applyBorder="1" applyAlignment="1" applyProtection="1">
      <alignment horizontal="left" vertical="center" wrapText="1"/>
    </xf>
    <xf numFmtId="4" fontId="4" fillId="0" borderId="2" xfId="0" applyNumberFormat="1" applyFont="1" applyBorder="1" applyAlignment="1" applyProtection="1">
      <alignment horizontal="left" vertical="center" wrapText="1"/>
    </xf>
    <xf numFmtId="4" fontId="4" fillId="0" borderId="3" xfId="0" applyNumberFormat="1" applyFont="1" applyBorder="1" applyAlignment="1" applyProtection="1">
      <alignment horizontal="left" vertical="center" wrapText="1"/>
    </xf>
    <xf numFmtId="4" fontId="4" fillId="0" borderId="2" xfId="0" applyNumberFormat="1" applyFont="1" applyFill="1" applyBorder="1" applyAlignment="1" applyProtection="1">
      <alignment horizontal="left" vertical="center" wrapText="1"/>
    </xf>
    <xf numFmtId="4" fontId="4" fillId="0" borderId="3" xfId="0" applyNumberFormat="1" applyFont="1" applyFill="1" applyBorder="1" applyAlignment="1" applyProtection="1">
      <alignment horizontal="left" vertical="center" wrapText="1"/>
    </xf>
    <xf numFmtId="4" fontId="4" fillId="0" borderId="41" xfId="0" applyNumberFormat="1" applyFont="1" applyBorder="1" applyAlignment="1" applyProtection="1">
      <alignment horizontal="left" vertical="center" wrapText="1"/>
    </xf>
    <xf numFmtId="4" fontId="4" fillId="0" borderId="64" xfId="0" applyNumberFormat="1" applyFont="1" applyBorder="1" applyAlignment="1" applyProtection="1">
      <alignment horizontal="left" vertical="center" wrapText="1"/>
    </xf>
    <xf numFmtId="4" fontId="2" fillId="5" borderId="220" xfId="0" applyNumberFormat="1" applyFont="1" applyFill="1" applyBorder="1" applyAlignment="1" applyProtection="1">
      <alignment horizontal="left" vertical="center" wrapText="1"/>
    </xf>
    <xf numFmtId="4" fontId="4" fillId="5" borderId="46" xfId="0" applyNumberFormat="1" applyFont="1" applyFill="1" applyBorder="1" applyAlignment="1" applyProtection="1">
      <alignment horizontal="left" vertical="center" wrapText="1"/>
    </xf>
    <xf numFmtId="4" fontId="4" fillId="5" borderId="18" xfId="0" applyNumberFormat="1" applyFont="1" applyFill="1" applyBorder="1" applyAlignment="1" applyProtection="1">
      <alignment horizontal="left" vertical="center" wrapText="1"/>
    </xf>
    <xf numFmtId="4" fontId="7" fillId="5" borderId="121" xfId="0" applyNumberFormat="1" applyFont="1" applyFill="1" applyBorder="1" applyAlignment="1" applyProtection="1">
      <alignment horizontal="left" vertical="center" wrapText="1"/>
    </xf>
    <xf numFmtId="4" fontId="7" fillId="5" borderId="220" xfId="0" applyNumberFormat="1" applyFont="1" applyFill="1" applyBorder="1" applyAlignment="1" applyProtection="1">
      <alignment horizontal="left" vertical="center" wrapText="1"/>
    </xf>
    <xf numFmtId="4" fontId="7" fillId="5" borderId="122" xfId="0" applyNumberFormat="1" applyFont="1" applyFill="1" applyBorder="1" applyAlignment="1" applyProtection="1">
      <alignment horizontal="left" vertical="center" wrapText="1"/>
    </xf>
    <xf numFmtId="4" fontId="4" fillId="5" borderId="100" xfId="0" applyNumberFormat="1" applyFont="1" applyFill="1" applyBorder="1" applyAlignment="1" applyProtection="1">
      <alignment horizontal="left" vertical="center" wrapText="1"/>
    </xf>
    <xf numFmtId="4" fontId="4" fillId="5" borderId="59" xfId="0" applyNumberFormat="1" applyFont="1" applyFill="1" applyBorder="1" applyAlignment="1" applyProtection="1">
      <alignment horizontal="left" vertical="center" wrapText="1"/>
    </xf>
    <xf numFmtId="4" fontId="2" fillId="5" borderId="119" xfId="0" applyNumberFormat="1" applyFont="1" applyFill="1" applyBorder="1" applyAlignment="1" applyProtection="1">
      <alignment horizontal="left" vertical="center" wrapText="1"/>
    </xf>
    <xf numFmtId="4" fontId="2" fillId="5" borderId="227" xfId="0" applyNumberFormat="1" applyFont="1" applyFill="1" applyBorder="1" applyAlignment="1" applyProtection="1">
      <alignment horizontal="left" vertical="center" wrapText="1"/>
    </xf>
    <xf numFmtId="4" fontId="4" fillId="5" borderId="20" xfId="0" applyNumberFormat="1" applyFont="1" applyFill="1" applyBorder="1" applyAlignment="1" applyProtection="1">
      <alignment horizontal="left" vertical="center" wrapText="1"/>
    </xf>
    <xf numFmtId="4" fontId="4" fillId="5" borderId="68" xfId="0" applyNumberFormat="1" applyFont="1" applyFill="1" applyBorder="1" applyAlignment="1" applyProtection="1">
      <alignment horizontal="left" vertical="center" wrapText="1"/>
    </xf>
    <xf numFmtId="4" fontId="4" fillId="5" borderId="188" xfId="0" applyNumberFormat="1" applyFont="1" applyFill="1" applyBorder="1" applyAlignment="1" applyProtection="1">
      <alignment horizontal="left"/>
    </xf>
    <xf numFmtId="4" fontId="4" fillId="5" borderId="39" xfId="0" applyNumberFormat="1" applyFont="1" applyFill="1" applyBorder="1" applyAlignment="1" applyProtection="1">
      <alignment horizontal="left"/>
    </xf>
    <xf numFmtId="0" fontId="9" fillId="5" borderId="44" xfId="0" applyFont="1" applyFill="1" applyBorder="1" applyAlignment="1" applyProtection="1">
      <alignment horizontal="left"/>
    </xf>
    <xf numFmtId="0" fontId="9" fillId="5" borderId="0" xfId="0" applyFont="1" applyFill="1" applyBorder="1" applyAlignment="1" applyProtection="1">
      <alignment horizontal="left"/>
    </xf>
    <xf numFmtId="0" fontId="9" fillId="5" borderId="146" xfId="0" applyFont="1" applyFill="1" applyBorder="1" applyAlignment="1" applyProtection="1">
      <alignment horizontal="left"/>
    </xf>
    <xf numFmtId="0" fontId="9" fillId="5" borderId="142" xfId="0" applyFont="1" applyFill="1" applyBorder="1" applyAlignment="1" applyProtection="1">
      <alignment horizontal="left"/>
    </xf>
    <xf numFmtId="0" fontId="9" fillId="5" borderId="159" xfId="0" applyFont="1" applyFill="1" applyBorder="1" applyAlignment="1" applyProtection="1">
      <alignment horizontal="left"/>
    </xf>
    <xf numFmtId="4" fontId="4" fillId="5" borderId="174" xfId="0" applyNumberFormat="1" applyFont="1" applyFill="1" applyBorder="1" applyAlignment="1" applyProtection="1">
      <alignment horizontal="left"/>
    </xf>
    <xf numFmtId="4" fontId="4" fillId="5" borderId="41" xfId="0" applyNumberFormat="1" applyFont="1" applyFill="1" applyBorder="1" applyAlignment="1" applyProtection="1">
      <alignment horizontal="left"/>
    </xf>
    <xf numFmtId="4" fontId="4" fillId="5" borderId="57" xfId="0" applyNumberFormat="1" applyFont="1" applyFill="1" applyBorder="1" applyAlignment="1" applyProtection="1">
      <alignment horizontal="left"/>
    </xf>
    <xf numFmtId="4" fontId="4" fillId="5" borderId="133" xfId="0" applyNumberFormat="1" applyFont="1" applyFill="1" applyBorder="1" applyAlignment="1" applyProtection="1">
      <alignment horizontal="left"/>
    </xf>
    <xf numFmtId="4" fontId="4" fillId="0" borderId="2" xfId="0" quotePrefix="1" applyNumberFormat="1" applyFont="1" applyBorder="1" applyAlignment="1" applyProtection="1">
      <alignment horizontal="left" vertical="center" wrapText="1"/>
    </xf>
    <xf numFmtId="4" fontId="4" fillId="0" borderId="3" xfId="0" quotePrefix="1" applyNumberFormat="1" applyFont="1" applyBorder="1" applyAlignment="1" applyProtection="1">
      <alignment horizontal="left" vertical="center" wrapText="1"/>
    </xf>
    <xf numFmtId="4" fontId="4" fillId="0" borderId="41" xfId="0" quotePrefix="1" applyNumberFormat="1" applyFont="1" applyBorder="1" applyAlignment="1" applyProtection="1">
      <alignment horizontal="left" vertical="center" wrapText="1"/>
    </xf>
    <xf numFmtId="4" fontId="4" fillId="0" borderId="64" xfId="0" quotePrefix="1" applyNumberFormat="1" applyFont="1" applyBorder="1" applyAlignment="1" applyProtection="1">
      <alignment horizontal="left" vertical="center" wrapText="1"/>
    </xf>
    <xf numFmtId="0" fontId="9" fillId="5" borderId="161" xfId="0" applyFont="1" applyFill="1" applyBorder="1" applyAlignment="1" applyProtection="1">
      <alignment horizontal="left"/>
    </xf>
    <xf numFmtId="0" fontId="9" fillId="5" borderId="18" xfId="0" applyFont="1" applyFill="1" applyBorder="1" applyAlignment="1" applyProtection="1">
      <alignment horizontal="left"/>
    </xf>
    <xf numFmtId="1" fontId="13" fillId="0" borderId="38" xfId="0" applyNumberFormat="1" applyFont="1" applyBorder="1" applyAlignment="1" applyProtection="1">
      <alignment horizontal="center"/>
    </xf>
    <xf numFmtId="0" fontId="0" fillId="0" borderId="0" xfId="0" applyBorder="1" applyAlignment="1" applyProtection="1">
      <alignment horizontal="center"/>
    </xf>
    <xf numFmtId="0" fontId="0" fillId="0" borderId="160" xfId="0" applyBorder="1" applyAlignment="1" applyProtection="1">
      <alignment horizontal="center"/>
    </xf>
    <xf numFmtId="4" fontId="4" fillId="0" borderId="149" xfId="0" quotePrefix="1" applyNumberFormat="1" applyFont="1" applyBorder="1" applyAlignment="1" applyProtection="1">
      <alignment horizontal="left" vertical="center" wrapText="1"/>
    </xf>
    <xf numFmtId="4" fontId="4" fillId="0" borderId="149" xfId="0" applyNumberFormat="1" applyFont="1" applyBorder="1" applyAlignment="1" applyProtection="1">
      <alignment horizontal="left" vertical="center" wrapText="1"/>
    </xf>
    <xf numFmtId="4" fontId="4" fillId="0" borderId="150" xfId="0" applyNumberFormat="1" applyFont="1" applyBorder="1" applyAlignment="1" applyProtection="1">
      <alignment horizontal="left" vertical="center" wrapText="1"/>
    </xf>
    <xf numFmtId="4" fontId="7" fillId="5" borderId="125" xfId="0" applyNumberFormat="1" applyFont="1" applyFill="1" applyBorder="1" applyAlignment="1" applyProtection="1">
      <alignment horizontal="left" vertical="center"/>
    </xf>
    <xf numFmtId="4" fontId="7" fillId="5" borderId="209" xfId="0" applyNumberFormat="1" applyFont="1" applyFill="1" applyBorder="1" applyAlignment="1" applyProtection="1">
      <alignment horizontal="left" vertical="center"/>
    </xf>
    <xf numFmtId="14" fontId="44" fillId="0" borderId="0" xfId="0" applyNumberFormat="1" applyFont="1" applyBorder="1" applyAlignment="1">
      <alignment horizontal="center" vertical="top" wrapText="1"/>
    </xf>
    <xf numFmtId="4" fontId="4" fillId="0" borderId="2" xfId="0" applyNumberFormat="1" applyFont="1" applyBorder="1" applyAlignment="1" applyProtection="1">
      <alignment vertical="center" wrapText="1"/>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4" fontId="2" fillId="5" borderId="88" xfId="0" applyNumberFormat="1" applyFont="1" applyFill="1" applyBorder="1" applyAlignment="1" applyProtection="1">
      <alignment horizontal="center" vertical="center" wrapText="1"/>
    </xf>
    <xf numFmtId="0" fontId="11" fillId="5" borderId="6" xfId="0" applyFont="1" applyFill="1" applyBorder="1" applyAlignment="1" applyProtection="1">
      <alignment horizontal="center" vertical="center" wrapText="1"/>
    </xf>
    <xf numFmtId="0" fontId="11" fillId="5" borderId="171" xfId="0" applyFont="1" applyFill="1" applyBorder="1" applyAlignment="1" applyProtection="1">
      <alignment horizontal="center" vertical="center"/>
    </xf>
    <xf numFmtId="49" fontId="6" fillId="6" borderId="52" xfId="0" applyNumberFormat="1" applyFont="1" applyFill="1" applyBorder="1" applyAlignment="1" applyProtection="1">
      <alignment horizontal="left" wrapText="1"/>
      <protection locked="0"/>
    </xf>
    <xf numFmtId="49" fontId="6" fillId="6" borderId="24" xfId="0" applyNumberFormat="1" applyFont="1" applyFill="1" applyBorder="1" applyAlignment="1" applyProtection="1">
      <alignment horizontal="left" wrapText="1"/>
      <protection locked="0"/>
    </xf>
    <xf numFmtId="49" fontId="6" fillId="6" borderId="178" xfId="0" applyNumberFormat="1" applyFont="1" applyFill="1" applyBorder="1" applyAlignment="1" applyProtection="1">
      <alignment horizontal="left" wrapText="1"/>
      <protection locked="0"/>
    </xf>
    <xf numFmtId="4" fontId="4" fillId="0" borderId="153" xfId="0" quotePrefix="1" applyNumberFormat="1" applyFont="1" applyBorder="1" applyAlignment="1" applyProtection="1">
      <alignment horizontal="left" vertical="center" wrapText="1"/>
    </xf>
    <xf numFmtId="4" fontId="4" fillId="0" borderId="153" xfId="0" applyNumberFormat="1" applyFont="1" applyBorder="1" applyAlignment="1" applyProtection="1">
      <alignment horizontal="left" vertical="center" wrapText="1"/>
    </xf>
    <xf numFmtId="4" fontId="4" fillId="0" borderId="154" xfId="0" applyNumberFormat="1" applyFont="1" applyBorder="1" applyAlignment="1" applyProtection="1">
      <alignment horizontal="left" vertical="center" wrapText="1"/>
    </xf>
    <xf numFmtId="4" fontId="4" fillId="7" borderId="182" xfId="0" applyNumberFormat="1" applyFont="1" applyFill="1" applyBorder="1" applyAlignment="1" applyProtection="1">
      <alignment horizontal="left"/>
    </xf>
    <xf numFmtId="4" fontId="4" fillId="7" borderId="2" xfId="0" applyNumberFormat="1" applyFont="1" applyFill="1" applyBorder="1" applyAlignment="1" applyProtection="1">
      <alignment horizontal="left"/>
    </xf>
    <xf numFmtId="4" fontId="5" fillId="5" borderId="10" xfId="0" applyNumberFormat="1" applyFont="1" applyFill="1" applyBorder="1" applyAlignment="1" applyProtection="1">
      <alignment horizontal="left"/>
    </xf>
    <xf numFmtId="4" fontId="5" fillId="5" borderId="4" xfId="0" applyNumberFormat="1" applyFont="1" applyFill="1" applyBorder="1" applyAlignment="1" applyProtection="1">
      <alignment horizontal="left"/>
    </xf>
    <xf numFmtId="4" fontId="5" fillId="5" borderId="157" xfId="0" applyNumberFormat="1" applyFont="1" applyFill="1" applyBorder="1" applyAlignment="1" applyProtection="1">
      <alignment horizontal="left"/>
    </xf>
    <xf numFmtId="4" fontId="4" fillId="5" borderId="44" xfId="0" applyNumberFormat="1" applyFont="1" applyFill="1" applyBorder="1" applyAlignment="1" applyProtection="1">
      <alignment horizontal="left"/>
    </xf>
    <xf numFmtId="4" fontId="4" fillId="5" borderId="0" xfId="0" applyNumberFormat="1" applyFont="1" applyFill="1" applyBorder="1" applyAlignment="1" applyProtection="1">
      <alignment horizontal="left"/>
    </xf>
    <xf numFmtId="4" fontId="4" fillId="5" borderId="7" xfId="0" applyNumberFormat="1" applyFont="1" applyFill="1" applyBorder="1" applyAlignment="1" applyProtection="1">
      <alignment horizontal="left"/>
    </xf>
    <xf numFmtId="49" fontId="6" fillId="6" borderId="22" xfId="0" applyNumberFormat="1" applyFont="1" applyFill="1" applyBorder="1" applyAlignment="1" applyProtection="1">
      <alignment horizontal="left" wrapText="1"/>
      <protection locked="0"/>
    </xf>
    <xf numFmtId="49" fontId="6" fillId="6" borderId="13" xfId="0" applyNumberFormat="1" applyFont="1" applyFill="1" applyBorder="1" applyAlignment="1" applyProtection="1">
      <alignment horizontal="left" wrapText="1"/>
      <protection locked="0"/>
    </xf>
    <xf numFmtId="49" fontId="6" fillId="6" borderId="183" xfId="0" applyNumberFormat="1" applyFont="1" applyFill="1" applyBorder="1" applyAlignment="1" applyProtection="1">
      <alignment horizontal="left" wrapText="1"/>
      <protection locked="0"/>
    </xf>
    <xf numFmtId="4" fontId="4" fillId="5" borderId="2" xfId="0" applyNumberFormat="1" applyFont="1" applyFill="1" applyBorder="1" applyAlignment="1" applyProtection="1">
      <alignment horizontal="left" vertical="center"/>
    </xf>
    <xf numFmtId="4" fontId="4" fillId="5" borderId="3" xfId="0" applyNumberFormat="1" applyFont="1" applyFill="1" applyBorder="1" applyAlignment="1" applyProtection="1">
      <alignment horizontal="left" vertical="center"/>
    </xf>
    <xf numFmtId="4" fontId="4" fillId="0" borderId="2" xfId="0" quotePrefix="1" applyNumberFormat="1"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5" borderId="104" xfId="0" applyFont="1" applyFill="1" applyBorder="1" applyAlignment="1" applyProtection="1">
      <alignment horizontal="left"/>
    </xf>
    <xf numFmtId="0" fontId="9" fillId="5" borderId="59" xfId="0" applyFont="1" applyFill="1" applyBorder="1" applyAlignment="1" applyProtection="1">
      <alignment horizontal="left"/>
    </xf>
    <xf numFmtId="4" fontId="5" fillId="5" borderId="11" xfId="0" applyNumberFormat="1" applyFont="1" applyFill="1" applyBorder="1" applyAlignment="1" applyProtection="1">
      <alignment horizontal="left"/>
    </xf>
    <xf numFmtId="4" fontId="5" fillId="5" borderId="0" xfId="0" applyNumberFormat="1" applyFont="1" applyFill="1" applyBorder="1" applyAlignment="1" applyProtection="1">
      <alignment horizontal="left"/>
    </xf>
    <xf numFmtId="4" fontId="5" fillId="5" borderId="160" xfId="0" applyNumberFormat="1" applyFont="1" applyFill="1" applyBorder="1" applyAlignment="1" applyProtection="1">
      <alignment horizontal="left"/>
    </xf>
    <xf numFmtId="4" fontId="4" fillId="5" borderId="182" xfId="0" applyNumberFormat="1" applyFont="1" applyFill="1" applyBorder="1" applyAlignment="1" applyProtection="1">
      <alignment horizontal="left"/>
    </xf>
    <xf numFmtId="4" fontId="4" fillId="5" borderId="2" xfId="0" applyNumberFormat="1" applyFont="1" applyFill="1" applyBorder="1" applyAlignment="1" applyProtection="1">
      <alignment horizontal="left"/>
    </xf>
    <xf numFmtId="4" fontId="2" fillId="5" borderId="130" xfId="0" applyNumberFormat="1" applyFont="1" applyFill="1" applyBorder="1" applyAlignment="1" applyProtection="1">
      <alignment horizontal="left" vertical="center" wrapText="1"/>
    </xf>
    <xf numFmtId="4" fontId="4" fillId="5" borderId="2" xfId="0" applyNumberFormat="1" applyFont="1" applyFill="1" applyBorder="1" applyAlignment="1" applyProtection="1">
      <alignment horizontal="left" vertical="center" wrapText="1"/>
    </xf>
    <xf numFmtId="4" fontId="4" fillId="5" borderId="3" xfId="0" applyNumberFormat="1" applyFont="1" applyFill="1" applyBorder="1" applyAlignment="1" applyProtection="1">
      <alignment horizontal="left" vertical="center" wrapText="1"/>
    </xf>
    <xf numFmtId="4" fontId="4" fillId="0" borderId="2" xfId="0" applyNumberFormat="1" applyFont="1" applyBorder="1" applyAlignment="1" applyProtection="1">
      <alignment horizontal="left" vertical="center"/>
    </xf>
    <xf numFmtId="4" fontId="4" fillId="0" borderId="3" xfId="0" applyNumberFormat="1" applyFont="1" applyBorder="1" applyAlignment="1" applyProtection="1">
      <alignment horizontal="left" vertical="center"/>
    </xf>
    <xf numFmtId="4" fontId="4" fillId="0" borderId="24" xfId="0" applyNumberFormat="1" applyFont="1" applyBorder="1" applyAlignment="1" applyProtection="1">
      <alignment horizontal="left" vertical="center" wrapText="1"/>
    </xf>
    <xf numFmtId="4" fontId="4" fillId="0" borderId="28" xfId="0" applyNumberFormat="1" applyFont="1" applyBorder="1" applyAlignment="1" applyProtection="1">
      <alignment horizontal="left" vertical="center" wrapText="1"/>
    </xf>
    <xf numFmtId="4" fontId="4" fillId="0" borderId="13" xfId="0" applyNumberFormat="1" applyFont="1" applyBorder="1" applyAlignment="1" applyProtection="1">
      <alignment horizontal="left" vertical="center" wrapText="1"/>
    </xf>
    <xf numFmtId="4" fontId="4" fillId="0" borderId="29" xfId="0" applyNumberFormat="1" applyFont="1" applyBorder="1" applyAlignment="1" applyProtection="1">
      <alignment horizontal="left" vertical="center" wrapText="1"/>
    </xf>
    <xf numFmtId="4" fontId="4" fillId="0" borderId="222" xfId="0" applyNumberFormat="1" applyFont="1" applyBorder="1" applyAlignment="1" applyProtection="1">
      <alignment horizontal="left" vertical="center" wrapText="1"/>
    </xf>
    <xf numFmtId="4" fontId="4" fillId="0" borderId="221" xfId="0" applyNumberFormat="1" applyFont="1" applyBorder="1" applyAlignment="1" applyProtection="1">
      <alignment horizontal="left" vertical="center" wrapText="1"/>
    </xf>
    <xf numFmtId="4" fontId="4" fillId="5" borderId="155" xfId="0" applyNumberFormat="1" applyFont="1" applyFill="1" applyBorder="1" applyAlignment="1" applyProtection="1">
      <alignment horizontal="left" vertical="center" wrapText="1"/>
    </xf>
    <xf numFmtId="4" fontId="4" fillId="5" borderId="156" xfId="0" applyNumberFormat="1" applyFont="1" applyFill="1" applyBorder="1" applyAlignment="1" applyProtection="1">
      <alignment horizontal="left" vertical="center" wrapText="1"/>
    </xf>
    <xf numFmtId="4" fontId="4" fillId="0" borderId="222" xfId="0" applyNumberFormat="1" applyFont="1" applyFill="1" applyBorder="1" applyAlignment="1" applyProtection="1">
      <alignment horizontal="left" vertical="center" wrapText="1"/>
    </xf>
    <xf numFmtId="4" fontId="4" fillId="0" borderId="221" xfId="0" applyNumberFormat="1" applyFont="1" applyFill="1" applyBorder="1" applyAlignment="1" applyProtection="1">
      <alignment horizontal="left" vertical="center" wrapText="1"/>
    </xf>
    <xf numFmtId="4" fontId="7" fillId="5" borderId="16" xfId="0" applyNumberFormat="1" applyFont="1" applyFill="1" applyBorder="1" applyAlignment="1" applyProtection="1">
      <alignment horizontal="left" vertical="center" wrapText="1"/>
    </xf>
    <xf numFmtId="4" fontId="7" fillId="5" borderId="126" xfId="0" applyNumberFormat="1" applyFont="1" applyFill="1" applyBorder="1" applyAlignment="1" applyProtection="1">
      <alignment horizontal="left" vertical="center" wrapText="1"/>
    </xf>
    <xf numFmtId="4" fontId="4" fillId="0" borderId="42" xfId="0" applyNumberFormat="1" applyFont="1" applyBorder="1" applyAlignment="1" applyProtection="1">
      <alignment horizontal="left" vertical="center" wrapText="1"/>
    </xf>
    <xf numFmtId="4" fontId="4" fillId="0" borderId="45" xfId="0" applyNumberFormat="1" applyFont="1" applyBorder="1" applyAlignment="1" applyProtection="1">
      <alignment horizontal="left" vertical="center" wrapText="1"/>
    </xf>
    <xf numFmtId="4" fontId="4" fillId="5" borderId="42" xfId="0" applyNumberFormat="1" applyFont="1" applyFill="1" applyBorder="1" applyAlignment="1" applyProtection="1">
      <alignment horizontal="left" vertical="center" wrapText="1"/>
    </xf>
    <xf numFmtId="4" fontId="4" fillId="5" borderId="45" xfId="0" applyNumberFormat="1" applyFont="1" applyFill="1" applyBorder="1" applyAlignment="1" applyProtection="1">
      <alignment horizontal="left" vertical="center" wrapText="1"/>
    </xf>
    <xf numFmtId="165" fontId="4" fillId="0" borderId="46" xfId="0" applyNumberFormat="1" applyFont="1" applyBorder="1" applyAlignment="1" applyProtection="1">
      <alignment horizontal="center" vertical="center" wrapText="1"/>
      <protection locked="0"/>
    </xf>
    <xf numFmtId="165" fontId="4" fillId="0" borderId="18" xfId="0" applyNumberFormat="1" applyFont="1" applyBorder="1" applyAlignment="1" applyProtection="1">
      <alignment horizontal="center" vertical="center" wrapText="1"/>
      <protection locked="0"/>
    </xf>
    <xf numFmtId="4" fontId="4" fillId="5" borderId="18" xfId="0" applyNumberFormat="1" applyFont="1" applyFill="1" applyBorder="1" applyAlignment="1" applyProtection="1">
      <alignment horizontal="center" vertical="center" wrapText="1"/>
    </xf>
    <xf numFmtId="4" fontId="4" fillId="0" borderId="41" xfId="0" applyNumberFormat="1" applyFont="1" applyFill="1" applyBorder="1" applyAlignment="1" applyProtection="1">
      <alignment horizontal="left" vertical="center" wrapText="1"/>
    </xf>
    <xf numFmtId="4" fontId="4" fillId="0" borderId="64" xfId="0" applyNumberFormat="1" applyFont="1" applyFill="1" applyBorder="1" applyAlignment="1" applyProtection="1">
      <alignment horizontal="left" vertical="center" wrapText="1"/>
    </xf>
    <xf numFmtId="4" fontId="2" fillId="5" borderId="58" xfId="0" applyNumberFormat="1" applyFont="1" applyFill="1" applyBorder="1" applyAlignment="1" applyProtection="1">
      <alignment horizontal="left" vertical="center" wrapText="1"/>
    </xf>
    <xf numFmtId="4" fontId="2" fillId="5" borderId="189" xfId="0" applyNumberFormat="1" applyFont="1" applyFill="1" applyBorder="1" applyAlignment="1" applyProtection="1">
      <alignment horizontal="left" vertical="center" wrapText="1"/>
    </xf>
    <xf numFmtId="172" fontId="4" fillId="0" borderId="64" xfId="0" applyNumberFormat="1" applyFont="1" applyFill="1" applyBorder="1" applyAlignment="1" applyProtection="1">
      <alignment horizontal="center" vertical="center"/>
      <protection locked="0"/>
    </xf>
    <xf numFmtId="172" fontId="4" fillId="0" borderId="45" xfId="0" applyNumberFormat="1" applyFont="1" applyFill="1" applyBorder="1" applyAlignment="1" applyProtection="1">
      <alignment horizontal="center" vertical="center"/>
      <protection locked="0"/>
    </xf>
    <xf numFmtId="172" fontId="4" fillId="5" borderId="174" xfId="0" applyNumberFormat="1" applyFont="1" applyFill="1" applyBorder="1" applyAlignment="1" applyProtection="1">
      <alignment horizontal="right" vertical="center"/>
    </xf>
    <xf numFmtId="172" fontId="4" fillId="5" borderId="56" xfId="0" applyNumberFormat="1" applyFont="1" applyFill="1" applyBorder="1" applyAlignment="1" applyProtection="1">
      <alignment horizontal="right" vertical="center"/>
    </xf>
    <xf numFmtId="4" fontId="4" fillId="0" borderId="180" xfId="0" applyNumberFormat="1" applyFont="1" applyFill="1" applyBorder="1" applyAlignment="1" applyProtection="1">
      <alignment horizontal="left" vertical="center" wrapText="1"/>
    </xf>
    <xf numFmtId="4" fontId="4" fillId="0" borderId="42" xfId="0" applyNumberFormat="1" applyFont="1" applyFill="1" applyBorder="1" applyAlignment="1" applyProtection="1">
      <alignment horizontal="left" vertical="center" wrapText="1"/>
    </xf>
    <xf numFmtId="4" fontId="4" fillId="0" borderId="131" xfId="0" applyNumberFormat="1" applyFont="1" applyFill="1" applyBorder="1" applyAlignment="1" applyProtection="1">
      <alignment horizontal="left" vertical="center" wrapText="1"/>
    </xf>
    <xf numFmtId="4" fontId="4" fillId="5" borderId="46" xfId="0" applyNumberFormat="1" applyFont="1" applyFill="1" applyBorder="1" applyAlignment="1" applyProtection="1">
      <alignment horizontal="center" vertical="center" wrapText="1"/>
    </xf>
    <xf numFmtId="0" fontId="47" fillId="0" borderId="13" xfId="0" applyFont="1" applyBorder="1" applyAlignment="1" applyProtection="1">
      <alignment horizontal="center" vertical="center" textRotation="90"/>
    </xf>
    <xf numFmtId="0" fontId="47" fillId="0" borderId="0" xfId="0" applyFont="1" applyBorder="1" applyAlignment="1" applyProtection="1">
      <alignment horizontal="center" vertical="center" textRotation="90"/>
    </xf>
    <xf numFmtId="0" fontId="47" fillId="0" borderId="4" xfId="0" applyFont="1" applyBorder="1" applyAlignment="1" applyProtection="1">
      <alignment horizontal="center" vertical="center" textRotation="90"/>
    </xf>
    <xf numFmtId="4" fontId="4" fillId="5" borderId="182" xfId="0" applyNumberFormat="1" applyFont="1" applyFill="1" applyBorder="1" applyAlignment="1" applyProtection="1">
      <alignment wrapText="1"/>
    </xf>
    <xf numFmtId="0" fontId="9" fillId="0" borderId="2" xfId="0" applyFont="1" applyBorder="1" applyAlignment="1" applyProtection="1"/>
    <xf numFmtId="0" fontId="9" fillId="0" borderId="211" xfId="0" applyFont="1" applyBorder="1" applyAlignment="1" applyProtection="1"/>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4" fontId="4" fillId="0" borderId="2" xfId="0" applyNumberFormat="1"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4" fontId="4" fillId="0" borderId="24" xfId="0" applyNumberFormat="1" applyFont="1" applyFill="1" applyBorder="1" applyAlignment="1" applyProtection="1">
      <alignment horizontal="left" vertical="center" wrapText="1"/>
    </xf>
    <xf numFmtId="4" fontId="4" fillId="0" borderId="28" xfId="0" applyNumberFormat="1" applyFont="1" applyFill="1" applyBorder="1" applyAlignment="1" applyProtection="1">
      <alignment horizontal="left" vertical="center" wrapText="1"/>
    </xf>
    <xf numFmtId="4" fontId="4" fillId="5" borderId="42" xfId="0" applyNumberFormat="1" applyFont="1" applyFill="1" applyBorder="1" applyAlignment="1" applyProtection="1">
      <alignment horizontal="left" vertical="center"/>
    </xf>
    <xf numFmtId="4" fontId="4" fillId="5" borderId="45" xfId="0" applyNumberFormat="1" applyFont="1" applyFill="1" applyBorder="1" applyAlignment="1" applyProtection="1">
      <alignment horizontal="left" vertical="center"/>
    </xf>
    <xf numFmtId="4" fontId="4" fillId="0" borderId="167" xfId="0" quotePrefix="1" applyNumberFormat="1" applyFont="1" applyBorder="1" applyAlignment="1" applyProtection="1">
      <alignment horizontal="left" vertical="center" wrapText="1"/>
    </xf>
    <xf numFmtId="4" fontId="4" fillId="0" borderId="167" xfId="0" applyNumberFormat="1" applyFont="1" applyBorder="1" applyAlignment="1" applyProtection="1">
      <alignment horizontal="left" vertical="center" wrapText="1"/>
    </xf>
    <xf numFmtId="4" fontId="4" fillId="0" borderId="168" xfId="0" applyNumberFormat="1" applyFont="1" applyBorder="1" applyAlignment="1" applyProtection="1">
      <alignment horizontal="left" vertical="center" wrapText="1"/>
    </xf>
    <xf numFmtId="4" fontId="4" fillId="5" borderId="70" xfId="0" applyNumberFormat="1" applyFont="1" applyFill="1" applyBorder="1" applyAlignment="1" applyProtection="1">
      <alignment horizontal="left" vertical="center"/>
    </xf>
    <xf numFmtId="4" fontId="4" fillId="5" borderId="71" xfId="0" applyNumberFormat="1" applyFont="1" applyFill="1" applyBorder="1" applyAlignment="1" applyProtection="1">
      <alignment horizontal="left" vertical="center"/>
    </xf>
    <xf numFmtId="4" fontId="2" fillId="5" borderId="126" xfId="0" applyNumberFormat="1" applyFont="1" applyFill="1" applyBorder="1" applyAlignment="1" applyProtection="1">
      <alignment horizontal="left" vertical="center" wrapText="1"/>
    </xf>
    <xf numFmtId="0" fontId="61" fillId="9" borderId="6" xfId="0" applyFont="1" applyFill="1" applyBorder="1" applyAlignment="1" applyProtection="1">
      <alignment horizontal="center" vertical="center" wrapText="1"/>
    </xf>
    <xf numFmtId="0" fontId="61" fillId="9" borderId="171" xfId="0" applyFont="1" applyFill="1" applyBorder="1" applyAlignment="1" applyProtection="1">
      <alignment horizontal="center" vertical="center" wrapText="1"/>
    </xf>
    <xf numFmtId="0" fontId="61" fillId="9" borderId="0" xfId="0" applyFont="1" applyFill="1" applyBorder="1" applyAlignment="1" applyProtection="1">
      <alignment horizontal="center" vertical="center" wrapText="1"/>
    </xf>
    <xf numFmtId="0" fontId="61" fillId="9" borderId="146" xfId="0" applyFont="1" applyFill="1" applyBorder="1" applyAlignment="1" applyProtection="1">
      <alignment horizontal="center" vertical="center" wrapText="1"/>
    </xf>
    <xf numFmtId="0" fontId="9" fillId="5" borderId="60" xfId="0" applyFont="1" applyFill="1" applyBorder="1" applyAlignment="1" applyProtection="1">
      <alignment horizontal="left"/>
    </xf>
    <xf numFmtId="0" fontId="9" fillId="5" borderId="74" xfId="0" applyFont="1" applyFill="1" applyBorder="1" applyAlignment="1" applyProtection="1">
      <alignment horizontal="left"/>
    </xf>
    <xf numFmtId="0" fontId="9" fillId="5" borderId="100" xfId="0" applyFont="1" applyFill="1" applyBorder="1" applyAlignment="1" applyProtection="1">
      <alignment horizontal="left"/>
    </xf>
    <xf numFmtId="0" fontId="9" fillId="5" borderId="43" xfId="0" applyFont="1" applyFill="1" applyBorder="1" applyAlignment="1" applyProtection="1">
      <alignment horizontal="left"/>
    </xf>
    <xf numFmtId="0" fontId="9" fillId="5" borderId="24" xfId="0" applyFont="1" applyFill="1" applyBorder="1" applyAlignment="1" applyProtection="1">
      <alignment horizontal="left"/>
    </xf>
    <xf numFmtId="0" fontId="9" fillId="5" borderId="46" xfId="0" applyFont="1" applyFill="1" applyBorder="1" applyAlignment="1" applyProtection="1">
      <alignment horizontal="left"/>
    </xf>
    <xf numFmtId="0" fontId="9" fillId="5" borderId="23" xfId="0" applyFont="1" applyFill="1" applyBorder="1" applyAlignment="1" applyProtection="1">
      <alignment horizontal="left"/>
    </xf>
    <xf numFmtId="4" fontId="5" fillId="5" borderId="138" xfId="0" applyNumberFormat="1" applyFont="1" applyFill="1" applyBorder="1" applyAlignment="1" applyProtection="1">
      <alignment horizontal="center"/>
    </xf>
    <xf numFmtId="4" fontId="5" fillId="5" borderId="39" xfId="0" applyNumberFormat="1" applyFont="1" applyFill="1" applyBorder="1" applyAlignment="1" applyProtection="1">
      <alignment horizontal="center"/>
    </xf>
    <xf numFmtId="4" fontId="5" fillId="5" borderId="230" xfId="0" applyNumberFormat="1" applyFont="1" applyFill="1" applyBorder="1" applyAlignment="1" applyProtection="1">
      <alignment horizontal="center"/>
    </xf>
    <xf numFmtId="14" fontId="44" fillId="0" borderId="0" xfId="0" applyNumberFormat="1" applyFont="1" applyBorder="1" applyAlignment="1" applyProtection="1">
      <alignment horizontal="center" vertical="top" wrapText="1"/>
    </xf>
    <xf numFmtId="4" fontId="2" fillId="5" borderId="88" xfId="0" applyNumberFormat="1" applyFont="1" applyFill="1" applyBorder="1" applyAlignment="1" applyProtection="1">
      <alignment horizontal="center" wrapText="1"/>
    </xf>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5" borderId="171" xfId="0" applyFill="1" applyBorder="1" applyAlignment="1" applyProtection="1">
      <alignment horizontal="center"/>
    </xf>
    <xf numFmtId="4" fontId="6" fillId="5" borderId="52" xfId="0" applyNumberFormat="1" applyFont="1" applyFill="1" applyBorder="1" applyAlignment="1" applyProtection="1">
      <alignment horizontal="left"/>
    </xf>
    <xf numFmtId="4" fontId="6" fillId="5" borderId="24" xfId="0" applyNumberFormat="1" applyFont="1" applyFill="1" applyBorder="1" applyAlignment="1" applyProtection="1">
      <alignment horizontal="left"/>
    </xf>
    <xf numFmtId="4" fontId="6" fillId="5" borderId="46" xfId="0" applyNumberFormat="1" applyFont="1" applyFill="1" applyBorder="1" applyAlignment="1" applyProtection="1">
      <alignment horizontal="left"/>
    </xf>
    <xf numFmtId="49" fontId="6" fillId="5" borderId="52" xfId="0" applyNumberFormat="1" applyFont="1" applyFill="1" applyBorder="1" applyAlignment="1" applyProtection="1">
      <alignment horizontal="left" wrapText="1"/>
    </xf>
    <xf numFmtId="49" fontId="6" fillId="5" borderId="24" xfId="0" applyNumberFormat="1" applyFont="1" applyFill="1" applyBorder="1" applyAlignment="1" applyProtection="1">
      <alignment horizontal="left" wrapText="1"/>
    </xf>
    <xf numFmtId="49" fontId="6" fillId="5" borderId="178" xfId="0" applyNumberFormat="1" applyFont="1" applyFill="1" applyBorder="1" applyAlignment="1" applyProtection="1">
      <alignment horizontal="left" wrapText="1"/>
    </xf>
    <xf numFmtId="0" fontId="11" fillId="5" borderId="43" xfId="0" applyFont="1" applyFill="1" applyBorder="1" applyAlignment="1" applyProtection="1">
      <alignment horizontal="center"/>
    </xf>
    <xf numFmtId="0" fontId="11" fillId="5" borderId="24" xfId="0" applyFont="1" applyFill="1" applyBorder="1" applyAlignment="1" applyProtection="1">
      <alignment horizontal="center"/>
    </xf>
    <xf numFmtId="0" fontId="11" fillId="5" borderId="178" xfId="0" applyFont="1" applyFill="1" applyBorder="1" applyAlignment="1" applyProtection="1">
      <alignment horizontal="center"/>
    </xf>
    <xf numFmtId="49" fontId="6" fillId="5" borderId="22" xfId="0" applyNumberFormat="1" applyFont="1" applyFill="1" applyBorder="1" applyAlignment="1" applyProtection="1">
      <alignment horizontal="left" wrapText="1"/>
    </xf>
    <xf numFmtId="49" fontId="6" fillId="5" borderId="13" xfId="0" applyNumberFormat="1" applyFont="1" applyFill="1" applyBorder="1" applyAlignment="1" applyProtection="1">
      <alignment horizontal="left" wrapText="1"/>
    </xf>
    <xf numFmtId="4" fontId="4" fillId="7" borderId="3" xfId="0" applyNumberFormat="1" applyFont="1" applyFill="1" applyBorder="1" applyAlignment="1" applyProtection="1">
      <alignment horizontal="left"/>
    </xf>
    <xf numFmtId="4" fontId="6" fillId="5" borderId="125" xfId="0" applyNumberFormat="1" applyFont="1" applyFill="1" applyBorder="1" applyAlignment="1" applyProtection="1">
      <alignment vertical="center" wrapText="1"/>
    </xf>
    <xf numFmtId="0" fontId="10" fillId="5" borderId="125" xfId="0" applyFont="1" applyFill="1" applyBorder="1" applyAlignment="1" applyProtection="1">
      <alignment vertical="center" wrapText="1"/>
    </xf>
    <xf numFmtId="0" fontId="10" fillId="5" borderId="209" xfId="0" applyFont="1" applyFill="1" applyBorder="1" applyAlignment="1" applyProtection="1">
      <alignment vertical="center" wrapText="1"/>
    </xf>
    <xf numFmtId="0" fontId="9" fillId="5" borderId="62" xfId="0" applyFont="1" applyFill="1" applyBorder="1" applyAlignment="1" applyProtection="1">
      <alignment horizontal="left"/>
    </xf>
    <xf numFmtId="0" fontId="9" fillId="5" borderId="75" xfId="0" applyFont="1" applyFill="1" applyBorder="1" applyAlignment="1" applyProtection="1">
      <alignment horizontal="left"/>
    </xf>
    <xf numFmtId="0" fontId="9" fillId="5" borderId="141" xfId="0" applyFont="1" applyFill="1" applyBorder="1" applyAlignment="1" applyProtection="1">
      <alignment horizontal="left"/>
    </xf>
    <xf numFmtId="4" fontId="6" fillId="5" borderId="10" xfId="0" applyNumberFormat="1" applyFont="1" applyFill="1" applyBorder="1" applyAlignment="1" applyProtection="1">
      <alignment horizontal="left"/>
    </xf>
    <xf numFmtId="4" fontId="6" fillId="5" borderId="4" xfId="0" applyNumberFormat="1" applyFont="1" applyFill="1" applyBorder="1" applyAlignment="1" applyProtection="1">
      <alignment horizontal="left"/>
    </xf>
    <xf numFmtId="4" fontId="6" fillId="5" borderId="157" xfId="0" applyNumberFormat="1" applyFont="1" applyFill="1" applyBorder="1" applyAlignment="1" applyProtection="1">
      <alignment horizontal="left"/>
    </xf>
    <xf numFmtId="4" fontId="4" fillId="5" borderId="228" xfId="0" applyNumberFormat="1" applyFont="1" applyFill="1" applyBorder="1" applyAlignment="1" applyProtection="1">
      <alignment horizontal="left"/>
    </xf>
    <xf numFmtId="4" fontId="4" fillId="5" borderId="70" xfId="0" applyNumberFormat="1" applyFont="1" applyFill="1" applyBorder="1" applyAlignment="1" applyProtection="1">
      <alignment horizontal="left"/>
    </xf>
    <xf numFmtId="4" fontId="5" fillId="5" borderId="162" xfId="0" applyNumberFormat="1" applyFont="1" applyFill="1" applyBorder="1" applyAlignment="1" applyProtection="1">
      <alignment horizontal="center"/>
    </xf>
    <xf numFmtId="4" fontId="5" fillId="5" borderId="70" xfId="0" applyNumberFormat="1" applyFont="1" applyFill="1" applyBorder="1" applyAlignment="1" applyProtection="1">
      <alignment horizontal="center"/>
    </xf>
    <xf numFmtId="4" fontId="5" fillId="5" borderId="229" xfId="0" applyNumberFormat="1" applyFont="1" applyFill="1" applyBorder="1" applyAlignment="1" applyProtection="1">
      <alignment horizontal="center"/>
    </xf>
    <xf numFmtId="0" fontId="9" fillId="5" borderId="172" xfId="0" applyFont="1" applyFill="1" applyBorder="1" applyAlignment="1" applyProtection="1">
      <alignment horizontal="left"/>
    </xf>
    <xf numFmtId="0" fontId="9" fillId="5" borderId="4" xfId="0" applyFont="1" applyFill="1" applyBorder="1" applyAlignment="1" applyProtection="1">
      <alignment horizontal="left"/>
    </xf>
    <xf numFmtId="1" fontId="13" fillId="0" borderId="53" xfId="0" applyNumberFormat="1" applyFont="1" applyBorder="1" applyAlignment="1" applyProtection="1">
      <alignment horizontal="center"/>
    </xf>
    <xf numFmtId="0" fontId="0" fillId="0" borderId="41" xfId="0" applyBorder="1" applyAlignment="1" applyProtection="1">
      <alignment horizontal="center"/>
    </xf>
    <xf numFmtId="0" fontId="0" fillId="0" borderId="64" xfId="0" applyBorder="1" applyAlignment="1" applyProtection="1">
      <alignment horizontal="center"/>
    </xf>
    <xf numFmtId="4" fontId="4" fillId="0" borderId="39" xfId="0" quotePrefix="1" applyNumberFormat="1" applyFont="1" applyBorder="1" applyAlignment="1" applyProtection="1">
      <alignment horizontal="left" vertical="center" wrapText="1"/>
    </xf>
    <xf numFmtId="4" fontId="4" fillId="0" borderId="40" xfId="0" quotePrefix="1" applyNumberFormat="1" applyFont="1" applyBorder="1" applyAlignment="1" applyProtection="1">
      <alignment horizontal="left" vertical="center" wrapText="1"/>
    </xf>
    <xf numFmtId="4" fontId="9" fillId="0" borderId="41" xfId="0" quotePrefix="1" applyNumberFormat="1" applyFont="1" applyFill="1" applyBorder="1" applyAlignment="1" applyProtection="1">
      <alignment horizontal="left" vertical="center"/>
    </xf>
    <xf numFmtId="4" fontId="9" fillId="0" borderId="41" xfId="0" applyNumberFormat="1" applyFont="1" applyFill="1" applyBorder="1" applyAlignment="1" applyProtection="1">
      <alignment horizontal="left" vertical="center"/>
    </xf>
    <xf numFmtId="4" fontId="9" fillId="0" borderId="64" xfId="0" applyNumberFormat="1" applyFont="1" applyFill="1" applyBorder="1" applyAlignment="1" applyProtection="1">
      <alignment horizontal="left" vertical="center"/>
    </xf>
    <xf numFmtId="172" fontId="4" fillId="5" borderId="215" xfId="0" applyNumberFormat="1" applyFont="1" applyFill="1" applyBorder="1" applyAlignment="1" applyProtection="1">
      <alignment horizontal="center" vertical="top"/>
    </xf>
    <xf numFmtId="172" fontId="4" fillId="5" borderId="226" xfId="0" applyNumberFormat="1" applyFont="1" applyFill="1" applyBorder="1" applyAlignment="1" applyProtection="1">
      <alignment horizontal="center" vertical="top"/>
    </xf>
    <xf numFmtId="172" fontId="4" fillId="5" borderId="79" xfId="0" applyNumberFormat="1" applyFont="1" applyFill="1" applyBorder="1" applyAlignment="1" applyProtection="1">
      <alignment horizontal="center" vertical="top"/>
    </xf>
    <xf numFmtId="0" fontId="9" fillId="0" borderId="0" xfId="0" applyFont="1" applyBorder="1" applyAlignment="1" applyProtection="1">
      <alignment horizontal="left" vertical="top" wrapText="1"/>
    </xf>
    <xf numFmtId="0" fontId="9" fillId="0" borderId="0" xfId="0" applyFont="1" applyAlignment="1" applyProtection="1">
      <alignment horizontal="left" vertical="top" wrapText="1"/>
    </xf>
    <xf numFmtId="0" fontId="9" fillId="0" borderId="4" xfId="0" applyFont="1" applyBorder="1" applyAlignment="1" applyProtection="1">
      <alignment horizontal="left" vertical="top" wrapText="1"/>
    </xf>
    <xf numFmtId="4" fontId="4" fillId="5" borderId="4" xfId="0" applyNumberFormat="1" applyFont="1" applyFill="1" applyBorder="1" applyAlignment="1" applyProtection="1">
      <alignment horizontal="left" vertical="center" wrapText="1"/>
    </xf>
    <xf numFmtId="4" fontId="4" fillId="5" borderId="24" xfId="0" applyNumberFormat="1" applyFont="1" applyFill="1" applyBorder="1" applyAlignment="1" applyProtection="1">
      <alignment horizontal="left" vertical="center" wrapText="1"/>
    </xf>
    <xf numFmtId="4" fontId="2" fillId="5" borderId="0" xfId="0" applyNumberFormat="1" applyFont="1" applyFill="1" applyBorder="1" applyAlignment="1" applyProtection="1">
      <alignment horizontal="left" vertical="center" wrapText="1"/>
    </xf>
    <xf numFmtId="4" fontId="2" fillId="5" borderId="160" xfId="0" applyNumberFormat="1" applyFont="1" applyFill="1" applyBorder="1" applyAlignment="1" applyProtection="1">
      <alignment horizontal="left" vertical="center" wrapText="1"/>
    </xf>
    <xf numFmtId="4" fontId="6" fillId="5" borderId="125" xfId="0" applyNumberFormat="1" applyFont="1" applyFill="1" applyBorder="1" applyAlignment="1" applyProtection="1">
      <alignment horizontal="left" vertical="center"/>
    </xf>
    <xf numFmtId="4" fontId="7" fillId="5" borderId="15" xfId="0" applyNumberFormat="1" applyFont="1" applyFill="1" applyBorder="1" applyAlignment="1" applyProtection="1">
      <alignment horizontal="left" vertical="center" wrapText="1"/>
    </xf>
    <xf numFmtId="4" fontId="7" fillId="5" borderId="130" xfId="0" applyNumberFormat="1" applyFont="1" applyFill="1" applyBorder="1" applyAlignment="1" applyProtection="1">
      <alignment horizontal="left" vertical="center" wrapText="1"/>
    </xf>
    <xf numFmtId="0" fontId="9" fillId="0" borderId="0" xfId="0" applyFont="1" applyAlignment="1" applyProtection="1">
      <alignment vertical="top" wrapText="1"/>
    </xf>
    <xf numFmtId="4" fontId="4" fillId="5" borderId="13" xfId="0" applyNumberFormat="1" applyFont="1" applyFill="1" applyBorder="1" applyAlignment="1" applyProtection="1">
      <alignment horizontal="left" vertical="center" wrapText="1"/>
    </xf>
    <xf numFmtId="4" fontId="4" fillId="5" borderId="74" xfId="0" applyNumberFormat="1" applyFont="1" applyFill="1" applyBorder="1" applyAlignment="1" applyProtection="1">
      <alignment horizontal="left" vertical="center" wrapText="1"/>
    </xf>
    <xf numFmtId="4" fontId="6" fillId="5" borderId="73" xfId="0" applyNumberFormat="1" applyFont="1" applyFill="1" applyBorder="1" applyAlignment="1" applyProtection="1">
      <alignment horizontal="left"/>
    </xf>
    <xf numFmtId="4" fontId="6" fillId="5" borderId="163" xfId="0" applyNumberFormat="1" applyFont="1" applyFill="1" applyBorder="1" applyAlignment="1" applyProtection="1">
      <alignment horizontal="left"/>
    </xf>
    <xf numFmtId="4" fontId="4" fillId="5" borderId="69" xfId="0" applyNumberFormat="1" applyFont="1" applyFill="1" applyBorder="1" applyAlignment="1" applyProtection="1">
      <alignment horizontal="left"/>
    </xf>
    <xf numFmtId="4" fontId="6" fillId="5" borderId="162" xfId="0" applyNumberFormat="1" applyFont="1" applyFill="1" applyBorder="1" applyAlignment="1" applyProtection="1">
      <alignment horizontal="center"/>
    </xf>
    <xf numFmtId="4" fontId="6" fillId="5" borderId="70" xfId="0" applyNumberFormat="1" applyFont="1" applyFill="1" applyBorder="1" applyAlignment="1" applyProtection="1">
      <alignment horizontal="center"/>
    </xf>
    <xf numFmtId="4" fontId="6" fillId="5" borderId="140" xfId="0" applyNumberFormat="1" applyFont="1" applyFill="1" applyBorder="1" applyAlignment="1" applyProtection="1">
      <alignment horizontal="center"/>
    </xf>
    <xf numFmtId="4" fontId="9" fillId="0" borderId="39" xfId="0" quotePrefix="1" applyNumberFormat="1" applyFont="1" applyFill="1" applyBorder="1" applyAlignment="1" applyProtection="1">
      <alignment horizontal="left" vertical="center"/>
    </xf>
    <xf numFmtId="4" fontId="9" fillId="0" borderId="39" xfId="0" applyNumberFormat="1" applyFont="1" applyFill="1" applyBorder="1" applyAlignment="1" applyProtection="1">
      <alignment horizontal="left" vertical="center"/>
    </xf>
    <xf numFmtId="4" fontId="9" fillId="0" borderId="40" xfId="0" applyNumberFormat="1" applyFont="1" applyFill="1" applyBorder="1" applyAlignment="1" applyProtection="1">
      <alignment horizontal="left" vertical="center"/>
    </xf>
    <xf numFmtId="172" fontId="4" fillId="5" borderId="215" xfId="0" applyNumberFormat="1" applyFont="1" applyFill="1" applyBorder="1" applyAlignment="1" applyProtection="1">
      <alignment horizontal="left" vertical="center"/>
    </xf>
    <xf numFmtId="172" fontId="4" fillId="5" borderId="226" xfId="0" applyNumberFormat="1" applyFont="1" applyFill="1" applyBorder="1" applyAlignment="1" applyProtection="1">
      <alignment horizontal="left" vertical="center"/>
    </xf>
    <xf numFmtId="172" fontId="4" fillId="5" borderId="79" xfId="0" applyNumberFormat="1" applyFont="1" applyFill="1" applyBorder="1" applyAlignment="1" applyProtection="1">
      <alignment horizontal="left" vertical="center"/>
    </xf>
    <xf numFmtId="4" fontId="6" fillId="5" borderId="2" xfId="0" applyNumberFormat="1" applyFont="1" applyFill="1" applyBorder="1" applyAlignment="1" applyProtection="1">
      <alignment horizontal="left" vertical="center" wrapText="1"/>
    </xf>
    <xf numFmtId="0" fontId="10" fillId="5" borderId="2" xfId="0" applyFont="1" applyFill="1" applyBorder="1" applyAlignment="1" applyProtection="1">
      <alignment horizontal="left" vertical="center" wrapText="1"/>
    </xf>
    <xf numFmtId="0" fontId="10" fillId="5" borderId="3" xfId="0" applyFont="1" applyFill="1" applyBorder="1" applyAlignment="1" applyProtection="1">
      <alignment horizontal="left" vertical="center" wrapText="1"/>
    </xf>
    <xf numFmtId="4" fontId="6" fillId="5" borderId="138" xfId="0" applyNumberFormat="1" applyFont="1" applyFill="1" applyBorder="1" applyAlignment="1" applyProtection="1">
      <alignment horizontal="center"/>
    </xf>
    <xf numFmtId="4" fontId="6" fillId="5" borderId="39" xfId="0" applyNumberFormat="1" applyFont="1" applyFill="1" applyBorder="1" applyAlignment="1" applyProtection="1">
      <alignment horizontal="center"/>
    </xf>
    <xf numFmtId="4" fontId="6" fillId="5" borderId="135" xfId="0" applyNumberFormat="1" applyFont="1" applyFill="1" applyBorder="1" applyAlignment="1" applyProtection="1">
      <alignment horizontal="center"/>
    </xf>
    <xf numFmtId="4" fontId="4" fillId="5" borderId="49" xfId="0" applyNumberFormat="1" applyFont="1" applyFill="1" applyBorder="1" applyAlignment="1" applyProtection="1">
      <alignment horizontal="left"/>
    </xf>
    <xf numFmtId="0" fontId="9" fillId="5" borderId="33" xfId="0" applyFont="1" applyFill="1" applyBorder="1" applyAlignment="1" applyProtection="1">
      <alignment horizontal="left"/>
    </xf>
    <xf numFmtId="0" fontId="9" fillId="5" borderId="76" xfId="0" applyFont="1" applyFill="1" applyBorder="1" applyAlignment="1" applyProtection="1">
      <alignment horizontal="left"/>
    </xf>
    <xf numFmtId="49" fontId="6" fillId="5" borderId="152" xfId="0" applyNumberFormat="1" applyFont="1" applyFill="1" applyBorder="1" applyAlignment="1" applyProtection="1">
      <alignment horizontal="left" wrapText="1"/>
    </xf>
    <xf numFmtId="4" fontId="4" fillId="7" borderId="48" xfId="0" applyNumberFormat="1" applyFont="1" applyFill="1" applyBorder="1" applyAlignment="1" applyProtection="1">
      <alignment horizontal="left"/>
    </xf>
    <xf numFmtId="4" fontId="4" fillId="5" borderId="48" xfId="0" applyNumberFormat="1" applyFont="1" applyFill="1" applyBorder="1" applyAlignment="1" applyProtection="1">
      <alignment horizontal="left"/>
    </xf>
    <xf numFmtId="14" fontId="44" fillId="0" borderId="133" xfId="0" applyNumberFormat="1" applyFont="1" applyBorder="1" applyAlignment="1" applyProtection="1">
      <alignment horizontal="center" vertical="top" wrapText="1"/>
    </xf>
    <xf numFmtId="0" fontId="44" fillId="0" borderId="133" xfId="0" applyFont="1" applyBorder="1" applyAlignment="1" applyProtection="1">
      <alignment horizontal="center" vertical="top" wrapText="1"/>
    </xf>
    <xf numFmtId="4" fontId="2" fillId="5" borderId="151" xfId="0" applyNumberFormat="1" applyFont="1" applyFill="1" applyBorder="1" applyAlignment="1" applyProtection="1">
      <alignment horizontal="center" wrapText="1"/>
    </xf>
    <xf numFmtId="0" fontId="0" fillId="5" borderId="147" xfId="0" applyFill="1" applyBorder="1" applyAlignment="1" applyProtection="1">
      <alignment horizontal="center" wrapText="1"/>
    </xf>
    <xf numFmtId="0" fontId="0" fillId="5" borderId="147" xfId="0" applyFill="1" applyBorder="1" applyAlignment="1" applyProtection="1">
      <alignment horizontal="center"/>
    </xf>
    <xf numFmtId="0" fontId="0" fillId="5" borderId="148" xfId="0" applyFill="1" applyBorder="1" applyAlignment="1" applyProtection="1">
      <alignment horizontal="center"/>
    </xf>
    <xf numFmtId="0" fontId="11" fillId="5" borderId="1" xfId="0" applyFont="1" applyFill="1" applyBorder="1" applyAlignment="1" applyProtection="1">
      <alignment horizontal="center"/>
    </xf>
    <xf numFmtId="0" fontId="11" fillId="5" borderId="152" xfId="0" applyFont="1" applyFill="1" applyBorder="1" applyAlignment="1" applyProtection="1">
      <alignment horizontal="center"/>
    </xf>
    <xf numFmtId="4" fontId="4" fillId="5" borderId="141" xfId="0" applyNumberFormat="1" applyFont="1" applyFill="1" applyBorder="1" applyAlignment="1" applyProtection="1">
      <alignment horizontal="left" vertical="center" wrapText="1"/>
    </xf>
    <xf numFmtId="4" fontId="4" fillId="5" borderId="159" xfId="0" applyNumberFormat="1" applyFont="1" applyFill="1" applyBorder="1" applyAlignment="1" applyProtection="1">
      <alignment horizontal="left" vertical="center" wrapText="1"/>
    </xf>
    <xf numFmtId="4" fontId="4" fillId="5" borderId="24" xfId="0" applyNumberFormat="1" applyFont="1" applyFill="1" applyBorder="1" applyAlignment="1" applyProtection="1">
      <alignment horizontal="left" vertical="center"/>
    </xf>
    <xf numFmtId="4" fontId="4" fillId="5" borderId="46" xfId="0" applyNumberFormat="1" applyFont="1" applyFill="1" applyBorder="1" applyAlignment="1" applyProtection="1">
      <alignment horizontal="left" vertical="center"/>
    </xf>
    <xf numFmtId="4" fontId="6" fillId="5" borderId="144" xfId="0" applyNumberFormat="1" applyFont="1" applyFill="1" applyBorder="1" applyAlignment="1" applyProtection="1">
      <alignment horizontal="left" vertical="center" wrapText="1"/>
    </xf>
    <xf numFmtId="4" fontId="6" fillId="5" borderId="145" xfId="0" applyNumberFormat="1" applyFont="1" applyFill="1" applyBorder="1" applyAlignment="1" applyProtection="1">
      <alignment horizontal="left" vertical="center" wrapText="1"/>
    </xf>
    <xf numFmtId="4" fontId="6" fillId="5" borderId="16" xfId="0" applyNumberFormat="1" applyFont="1" applyFill="1" applyBorder="1" applyAlignment="1" applyProtection="1">
      <alignment horizontal="left" vertical="center" wrapText="1"/>
    </xf>
    <xf numFmtId="4" fontId="6" fillId="5" borderId="126" xfId="0" applyNumberFormat="1" applyFont="1" applyFill="1" applyBorder="1" applyAlignment="1" applyProtection="1">
      <alignment horizontal="left" vertical="center" wrapText="1"/>
    </xf>
    <xf numFmtId="4" fontId="7" fillId="5" borderId="246" xfId="0" applyNumberFormat="1" applyFont="1" applyFill="1" applyBorder="1" applyAlignment="1" applyProtection="1">
      <alignment horizontal="left" vertical="center"/>
    </xf>
    <xf numFmtId="4" fontId="6" fillId="5" borderId="6" xfId="0" applyNumberFormat="1" applyFont="1" applyFill="1" applyBorder="1" applyAlignment="1" applyProtection="1">
      <alignment horizontal="left" vertical="center" wrapText="1"/>
    </xf>
    <xf numFmtId="4" fontId="6" fillId="5" borderId="208" xfId="0" applyNumberFormat="1" applyFont="1" applyFill="1" applyBorder="1" applyAlignment="1" applyProtection="1">
      <alignment horizontal="left" vertical="center" wrapText="1"/>
    </xf>
    <xf numFmtId="4" fontId="6" fillId="5" borderId="42" xfId="0" applyNumberFormat="1" applyFont="1" applyFill="1" applyBorder="1" applyAlignment="1" applyProtection="1">
      <alignment horizontal="left" vertical="center"/>
    </xf>
    <xf numFmtId="4" fontId="6" fillId="5" borderId="223" xfId="0" applyNumberFormat="1" applyFont="1" applyFill="1" applyBorder="1" applyAlignment="1" applyProtection="1">
      <alignment horizontal="left" vertical="center"/>
    </xf>
    <xf numFmtId="49" fontId="5" fillId="5" borderId="22" xfId="0" applyNumberFormat="1" applyFont="1" applyFill="1" applyBorder="1" applyAlignment="1" applyProtection="1">
      <alignment horizontal="left" wrapText="1"/>
    </xf>
    <xf numFmtId="49" fontId="5" fillId="5" borderId="13" xfId="0" applyNumberFormat="1" applyFont="1" applyFill="1" applyBorder="1" applyAlignment="1" applyProtection="1">
      <alignment horizontal="left" wrapText="1"/>
    </xf>
    <xf numFmtId="49" fontId="5" fillId="5" borderId="152" xfId="0" applyNumberFormat="1" applyFont="1" applyFill="1" applyBorder="1" applyAlignment="1" applyProtection="1">
      <alignment horizontal="left" wrapText="1"/>
    </xf>
    <xf numFmtId="49" fontId="5" fillId="5" borderId="52" xfId="0" applyNumberFormat="1" applyFont="1" applyFill="1" applyBorder="1" applyAlignment="1" applyProtection="1">
      <alignment horizontal="left" wrapText="1"/>
    </xf>
    <xf numFmtId="49" fontId="5" fillId="5" borderId="24" xfId="0" applyNumberFormat="1" applyFont="1" applyFill="1" applyBorder="1" applyAlignment="1" applyProtection="1">
      <alignment horizontal="left" wrapText="1"/>
    </xf>
    <xf numFmtId="4" fontId="5" fillId="5" borderId="135" xfId="0" applyNumberFormat="1" applyFont="1" applyFill="1" applyBorder="1" applyAlignment="1" applyProtection="1">
      <alignment horizontal="center"/>
    </xf>
    <xf numFmtId="0" fontId="21" fillId="5" borderId="33" xfId="0" applyFont="1" applyFill="1" applyBorder="1" applyAlignment="1" applyProtection="1">
      <alignment horizontal="left"/>
    </xf>
    <xf numFmtId="0" fontId="21" fillId="5" borderId="4" xfId="0" applyFont="1" applyFill="1" applyBorder="1" applyAlignment="1" applyProtection="1">
      <alignment horizontal="left"/>
    </xf>
    <xf numFmtId="0" fontId="21" fillId="5" borderId="0" xfId="0" applyFont="1" applyFill="1" applyBorder="1" applyAlignment="1" applyProtection="1">
      <alignment horizontal="left"/>
    </xf>
    <xf numFmtId="0" fontId="21" fillId="5" borderId="76" xfId="0" applyFont="1" applyFill="1" applyBorder="1" applyAlignment="1" applyProtection="1">
      <alignment horizontal="left"/>
    </xf>
    <xf numFmtId="49" fontId="6" fillId="5" borderId="18" xfId="0" applyNumberFormat="1" applyFont="1" applyFill="1" applyBorder="1" applyAlignment="1" applyProtection="1">
      <alignment horizontal="left" wrapText="1"/>
    </xf>
    <xf numFmtId="4" fontId="6" fillId="5" borderId="18" xfId="0" applyNumberFormat="1" applyFont="1" applyFill="1" applyBorder="1" applyAlignment="1" applyProtection="1">
      <alignment horizontal="left"/>
    </xf>
    <xf numFmtId="0" fontId="21" fillId="5" borderId="60" xfId="0" applyFont="1" applyFill="1" applyBorder="1" applyAlignment="1" applyProtection="1">
      <alignment horizontal="left"/>
    </xf>
    <xf numFmtId="0" fontId="21" fillId="5" borderId="74" xfId="0" applyFont="1" applyFill="1" applyBorder="1" applyAlignment="1" applyProtection="1">
      <alignment horizontal="left"/>
    </xf>
    <xf numFmtId="0" fontId="21" fillId="5" borderId="100" xfId="0" applyFont="1" applyFill="1" applyBorder="1" applyAlignment="1" applyProtection="1">
      <alignment horizontal="left"/>
    </xf>
    <xf numFmtId="1" fontId="13" fillId="0" borderId="41" xfId="0" applyNumberFormat="1" applyFont="1" applyBorder="1" applyAlignment="1" applyProtection="1">
      <alignment horizontal="center"/>
    </xf>
    <xf numFmtId="1" fontId="13" fillId="0" borderId="64" xfId="0" applyNumberFormat="1" applyFont="1" applyBorder="1" applyAlignment="1" applyProtection="1">
      <alignment horizontal="center"/>
    </xf>
    <xf numFmtId="0" fontId="21" fillId="5" borderId="23" xfId="0" applyFont="1" applyFill="1" applyBorder="1" applyAlignment="1" applyProtection="1">
      <alignment horizontal="left"/>
    </xf>
    <xf numFmtId="0" fontId="21" fillId="5" borderId="43" xfId="0" applyFont="1" applyFill="1" applyBorder="1" applyAlignment="1" applyProtection="1">
      <alignment horizontal="left"/>
    </xf>
    <xf numFmtId="0" fontId="21" fillId="5" borderId="24" xfId="0" applyFont="1" applyFill="1" applyBorder="1" applyAlignment="1" applyProtection="1">
      <alignment horizontal="left"/>
    </xf>
    <xf numFmtId="0" fontId="21" fillId="5" borderId="46" xfId="0" applyFont="1" applyFill="1" applyBorder="1" applyAlignment="1" applyProtection="1">
      <alignment horizontal="left"/>
    </xf>
    <xf numFmtId="0" fontId="21" fillId="5" borderId="18" xfId="0" applyFont="1" applyFill="1" applyBorder="1" applyAlignment="1" applyProtection="1">
      <alignment horizontal="left"/>
    </xf>
    <xf numFmtId="0" fontId="21" fillId="5" borderId="62" xfId="0" applyFont="1" applyFill="1" applyBorder="1" applyAlignment="1" applyProtection="1">
      <alignment horizontal="left"/>
    </xf>
    <xf numFmtId="0" fontId="21" fillId="5" borderId="75" xfId="0" applyFont="1" applyFill="1" applyBorder="1" applyAlignment="1" applyProtection="1">
      <alignment horizontal="left"/>
    </xf>
    <xf numFmtId="0" fontId="21" fillId="5" borderId="141" xfId="0" applyFont="1" applyFill="1" applyBorder="1" applyAlignment="1" applyProtection="1">
      <alignment horizontal="left"/>
    </xf>
    <xf numFmtId="4" fontId="5" fillId="5" borderId="140" xfId="0" applyNumberFormat="1" applyFont="1" applyFill="1" applyBorder="1" applyAlignment="1" applyProtection="1">
      <alignment horizontal="center"/>
    </xf>
    <xf numFmtId="4" fontId="7" fillId="5" borderId="6" xfId="0" applyNumberFormat="1" applyFont="1" applyFill="1" applyBorder="1" applyAlignment="1" applyProtection="1">
      <alignment horizontal="left" vertical="center"/>
    </xf>
    <xf numFmtId="4" fontId="2" fillId="5" borderId="125" xfId="0" applyNumberFormat="1" applyFont="1" applyFill="1" applyBorder="1" applyAlignment="1" applyProtection="1">
      <alignment horizontal="left" vertical="center"/>
    </xf>
    <xf numFmtId="4" fontId="2" fillId="5" borderId="241" xfId="0" applyNumberFormat="1" applyFont="1" applyFill="1" applyBorder="1" applyAlignment="1" applyProtection="1">
      <alignment horizontal="left" vertical="center"/>
    </xf>
    <xf numFmtId="4" fontId="6" fillId="5" borderId="58" xfId="0" applyNumberFormat="1" applyFont="1" applyFill="1" applyBorder="1" applyAlignment="1" applyProtection="1">
      <alignment horizontal="left" vertical="center" wrapText="1"/>
    </xf>
    <xf numFmtId="4" fontId="6" fillId="5" borderId="158" xfId="0" applyNumberFormat="1" applyFont="1" applyFill="1" applyBorder="1" applyAlignment="1" applyProtection="1">
      <alignment horizontal="left" vertical="center" wrapText="1"/>
    </xf>
    <xf numFmtId="4" fontId="9" fillId="0" borderId="222" xfId="0" quotePrefix="1" applyNumberFormat="1" applyFont="1" applyFill="1" applyBorder="1" applyAlignment="1" applyProtection="1">
      <alignment horizontal="left" vertical="center"/>
    </xf>
    <xf numFmtId="4" fontId="9" fillId="0" borderId="222" xfId="0" applyNumberFormat="1" applyFont="1" applyFill="1" applyBorder="1" applyAlignment="1" applyProtection="1">
      <alignment horizontal="left" vertical="center"/>
    </xf>
    <xf numFmtId="4" fontId="9" fillId="0" borderId="221" xfId="0" applyNumberFormat="1" applyFont="1" applyFill="1" applyBorder="1" applyAlignment="1" applyProtection="1">
      <alignment horizontal="left" vertical="center"/>
    </xf>
    <xf numFmtId="172" fontId="4" fillId="5" borderId="215" xfId="0" applyNumberFormat="1" applyFont="1" applyFill="1" applyBorder="1" applyAlignment="1" applyProtection="1">
      <alignment horizontal="center" vertical="center"/>
    </xf>
    <xf numFmtId="172" fontId="4" fillId="5" borderId="226" xfId="0" applyNumberFormat="1" applyFont="1" applyFill="1" applyBorder="1" applyAlignment="1" applyProtection="1">
      <alignment horizontal="center" vertical="center"/>
    </xf>
    <xf numFmtId="172" fontId="4" fillId="5" borderId="79" xfId="0" applyNumberFormat="1" applyFont="1" applyFill="1" applyBorder="1" applyAlignment="1" applyProtection="1">
      <alignment horizontal="center" vertical="center"/>
    </xf>
    <xf numFmtId="0" fontId="9" fillId="0" borderId="4" xfId="0" applyFont="1" applyBorder="1" applyAlignment="1" applyProtection="1">
      <alignment horizontal="left" wrapText="1"/>
    </xf>
    <xf numFmtId="0" fontId="18" fillId="3" borderId="22" xfId="0" applyFont="1" applyFill="1" applyBorder="1" applyAlignment="1">
      <alignment horizontal="left" wrapText="1"/>
    </xf>
    <xf numFmtId="0" fontId="18" fillId="3" borderId="13" xfId="0" applyFont="1" applyFill="1" applyBorder="1" applyAlignment="1">
      <alignment horizontal="left" wrapText="1"/>
    </xf>
    <xf numFmtId="0" fontId="18" fillId="3" borderId="25" xfId="0" applyFont="1" applyFill="1" applyBorder="1" applyAlignment="1">
      <alignment horizontal="left" wrapText="1"/>
    </xf>
    <xf numFmtId="0" fontId="18" fillId="3" borderId="11" xfId="0" applyFont="1" applyFill="1" applyBorder="1" applyAlignment="1">
      <alignment horizontal="left" wrapText="1"/>
    </xf>
    <xf numFmtId="0" fontId="18" fillId="3" borderId="0" xfId="0" applyFont="1" applyFill="1" applyBorder="1" applyAlignment="1">
      <alignment horizontal="left" wrapText="1"/>
    </xf>
    <xf numFmtId="0" fontId="18" fillId="3" borderId="7" xfId="0" applyFont="1" applyFill="1" applyBorder="1" applyAlignment="1">
      <alignment horizontal="left" wrapText="1"/>
    </xf>
    <xf numFmtId="0" fontId="18" fillId="3" borderId="10" xfId="0" applyFont="1" applyFill="1" applyBorder="1" applyAlignment="1">
      <alignment horizontal="left" wrapText="1"/>
    </xf>
    <xf numFmtId="0" fontId="18" fillId="3" borderId="4" xfId="0" applyFont="1" applyFill="1" applyBorder="1" applyAlignment="1">
      <alignment horizontal="left" wrapText="1"/>
    </xf>
    <xf numFmtId="0" fontId="18" fillId="3" borderId="20" xfId="0" applyFont="1" applyFill="1" applyBorder="1" applyAlignment="1">
      <alignment horizontal="left" wrapText="1"/>
    </xf>
    <xf numFmtId="0" fontId="9" fillId="4" borderId="0" xfId="0" applyFont="1" applyFill="1" applyBorder="1" applyAlignment="1" applyProtection="1">
      <alignment horizontal="left" vertical="top" wrapText="1"/>
    </xf>
    <xf numFmtId="168" fontId="20" fillId="0" borderId="11" xfId="1" applyNumberFormat="1" applyFont="1" applyFill="1" applyBorder="1" applyAlignment="1">
      <alignment horizontal="center"/>
    </xf>
    <xf numFmtId="168" fontId="20" fillId="0" borderId="0" xfId="1" applyNumberFormat="1" applyFont="1" applyFill="1" applyBorder="1" applyAlignment="1">
      <alignment horizontal="center"/>
    </xf>
    <xf numFmtId="168" fontId="20" fillId="0" borderId="7" xfId="1" applyNumberFormat="1" applyFont="1" applyFill="1" applyBorder="1" applyAlignment="1">
      <alignment horizontal="center"/>
    </xf>
    <xf numFmtId="168" fontId="20" fillId="0" borderId="10" xfId="1" applyNumberFormat="1" applyFont="1" applyFill="1" applyBorder="1" applyAlignment="1">
      <alignment horizontal="center"/>
    </xf>
    <xf numFmtId="168" fontId="20" fillId="0" borderId="4" xfId="1" applyNumberFormat="1" applyFont="1" applyFill="1" applyBorder="1" applyAlignment="1">
      <alignment horizontal="center"/>
    </xf>
    <xf numFmtId="168" fontId="20" fillId="0" borderId="20" xfId="1" applyNumberFormat="1" applyFont="1" applyFill="1" applyBorder="1" applyAlignment="1">
      <alignment horizontal="center"/>
    </xf>
    <xf numFmtId="0" fontId="9" fillId="4" borderId="7" xfId="0" applyFont="1" applyFill="1" applyBorder="1" applyAlignment="1" applyProtection="1">
      <alignment horizontal="left" vertical="top" wrapText="1"/>
    </xf>
    <xf numFmtId="0" fontId="9" fillId="0" borderId="20" xfId="0" applyFont="1" applyBorder="1" applyAlignment="1" applyProtection="1">
      <alignment horizontal="left" vertical="top" wrapText="1"/>
    </xf>
    <xf numFmtId="0" fontId="9" fillId="0" borderId="7" xfId="0" applyFont="1" applyBorder="1" applyAlignment="1" applyProtection="1">
      <alignment horizontal="left" vertical="top" wrapText="1"/>
    </xf>
    <xf numFmtId="0" fontId="20" fillId="0" borderId="0" xfId="0" applyFont="1" applyAlignment="1">
      <alignment horizontal="left" vertical="center"/>
    </xf>
    <xf numFmtId="49" fontId="10" fillId="0" borderId="4" xfId="0" applyNumberFormat="1" applyFont="1" applyFill="1" applyBorder="1" applyAlignment="1" applyProtection="1">
      <alignment horizontal="left"/>
    </xf>
    <xf numFmtId="0" fontId="10" fillId="0" borderId="4" xfId="0" applyFont="1" applyFill="1" applyBorder="1" applyAlignment="1" applyProtection="1">
      <alignment horizontal="left"/>
    </xf>
    <xf numFmtId="0" fontId="9" fillId="0" borderId="6" xfId="0" applyFont="1" applyBorder="1" applyAlignment="1" applyProtection="1">
      <alignment horizontal="left" vertical="top" wrapText="1"/>
    </xf>
    <xf numFmtId="0" fontId="9" fillId="0" borderId="164" xfId="0" applyFont="1" applyBorder="1" applyAlignment="1" applyProtection="1">
      <alignment horizontal="left" vertical="top" wrapText="1"/>
    </xf>
    <xf numFmtId="168" fontId="0" fillId="0" borderId="9" xfId="1" applyNumberFormat="1" applyFont="1" applyBorder="1" applyAlignment="1">
      <alignment horizontal="center"/>
    </xf>
    <xf numFmtId="168" fontId="0" fillId="0" borderId="6" xfId="1" applyNumberFormat="1" applyFont="1" applyBorder="1" applyAlignment="1">
      <alignment horizontal="center"/>
    </xf>
    <xf numFmtId="168" fontId="0" fillId="0" borderId="164" xfId="1" applyNumberFormat="1" applyFont="1" applyBorder="1" applyAlignment="1">
      <alignment horizontal="center"/>
    </xf>
    <xf numFmtId="168" fontId="0" fillId="0" borderId="10" xfId="1" applyNumberFormat="1" applyFont="1" applyBorder="1" applyAlignment="1">
      <alignment horizontal="center"/>
    </xf>
    <xf numFmtId="168" fontId="0" fillId="0" borderId="4" xfId="1" applyNumberFormat="1" applyFont="1" applyBorder="1" applyAlignment="1">
      <alignment horizontal="center"/>
    </xf>
    <xf numFmtId="168" fontId="0" fillId="0" borderId="20" xfId="1" applyNumberFormat="1" applyFont="1" applyBorder="1" applyAlignment="1">
      <alignment horizontal="center"/>
    </xf>
    <xf numFmtId="0" fontId="9" fillId="4" borderId="24" xfId="0" applyFont="1" applyFill="1" applyBorder="1" applyAlignment="1" applyProtection="1">
      <alignment horizontal="left" vertical="center" wrapText="1"/>
    </xf>
    <xf numFmtId="0" fontId="9" fillId="4" borderId="46" xfId="0" applyFont="1" applyFill="1" applyBorder="1" applyAlignment="1" applyProtection="1">
      <alignment horizontal="left" vertical="center" wrapText="1"/>
    </xf>
    <xf numFmtId="0" fontId="9" fillId="4" borderId="85"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49" fontId="10" fillId="4" borderId="4" xfId="0" applyNumberFormat="1" applyFont="1" applyFill="1" applyBorder="1" applyAlignment="1" applyProtection="1">
      <alignment horizontal="left"/>
    </xf>
    <xf numFmtId="0" fontId="10" fillId="4" borderId="4" xfId="0" applyFont="1" applyFill="1" applyBorder="1" applyAlignment="1" applyProtection="1">
      <alignment horizontal="left"/>
    </xf>
    <xf numFmtId="0" fontId="20" fillId="0" borderId="0" xfId="0" applyFont="1" applyAlignment="1" applyProtection="1">
      <alignment horizontal="left" vertical="center"/>
    </xf>
    <xf numFmtId="0" fontId="1" fillId="0" borderId="13" xfId="0" applyFont="1" applyBorder="1" applyAlignment="1" applyProtection="1">
      <alignment horizontal="left"/>
    </xf>
    <xf numFmtId="0" fontId="0" fillId="0" borderId="13" xfId="0" applyBorder="1" applyAlignment="1" applyProtection="1">
      <alignment horizontal="left"/>
    </xf>
    <xf numFmtId="0" fontId="9" fillId="4" borderId="175" xfId="0" applyFont="1" applyFill="1" applyBorder="1" applyAlignment="1" applyProtection="1">
      <alignment horizontal="left" vertical="top" wrapText="1"/>
    </xf>
    <xf numFmtId="0" fontId="9" fillId="5" borderId="24" xfId="0" applyFont="1" applyFill="1" applyBorder="1" applyAlignment="1" applyProtection="1">
      <alignment horizontal="left" vertical="center" wrapText="1"/>
    </xf>
    <xf numFmtId="168" fontId="20" fillId="5" borderId="24" xfId="1" applyNumberFormat="1" applyFont="1" applyFill="1" applyBorder="1" applyAlignment="1" applyProtection="1">
      <alignment horizontal="center"/>
    </xf>
    <xf numFmtId="168" fontId="20" fillId="5" borderId="46" xfId="1" applyNumberFormat="1" applyFont="1" applyFill="1" applyBorder="1" applyAlignment="1" applyProtection="1">
      <alignment horizontal="center"/>
    </xf>
    <xf numFmtId="0" fontId="9" fillId="4" borderId="24" xfId="6" applyFont="1" applyFill="1" applyBorder="1" applyAlignment="1" applyProtection="1">
      <alignment horizontal="left" vertical="top" wrapText="1"/>
    </xf>
    <xf numFmtId="49" fontId="10" fillId="4" borderId="4" xfId="6" applyNumberFormat="1" applyFont="1" applyFill="1" applyBorder="1" applyAlignment="1" applyProtection="1">
      <alignment horizontal="left"/>
    </xf>
    <xf numFmtId="0" fontId="10" fillId="4" borderId="4" xfId="6" applyFont="1" applyFill="1" applyBorder="1" applyAlignment="1" applyProtection="1">
      <alignment horizontal="left"/>
    </xf>
    <xf numFmtId="0" fontId="15" fillId="0" borderId="0" xfId="6" applyFont="1" applyAlignment="1" applyProtection="1">
      <alignment horizontal="left" vertical="center"/>
    </xf>
    <xf numFmtId="0" fontId="1" fillId="0" borderId="74" xfId="6" applyFont="1" applyBorder="1" applyAlignment="1" applyProtection="1">
      <alignment horizontal="left"/>
    </xf>
    <xf numFmtId="0" fontId="1" fillId="0" borderId="74" xfId="6" applyBorder="1" applyAlignment="1" applyProtection="1">
      <alignment horizontal="left"/>
    </xf>
    <xf numFmtId="4" fontId="15" fillId="5" borderId="9" xfId="6" applyNumberFormat="1" applyFont="1" applyFill="1" applyBorder="1" applyAlignment="1" applyProtection="1">
      <alignment horizontal="center"/>
    </xf>
    <xf numFmtId="4" fontId="15" fillId="5" borderId="6" xfId="6" applyNumberFormat="1" applyFont="1" applyFill="1" applyBorder="1" applyAlignment="1" applyProtection="1">
      <alignment horizontal="center"/>
    </xf>
    <xf numFmtId="4" fontId="15" fillId="5" borderId="164" xfId="6" applyNumberFormat="1" applyFont="1" applyFill="1" applyBorder="1" applyAlignment="1" applyProtection="1">
      <alignment horizontal="center"/>
    </xf>
    <xf numFmtId="4" fontId="15" fillId="5" borderId="11" xfId="6" applyNumberFormat="1" applyFont="1" applyFill="1" applyBorder="1" applyAlignment="1" applyProtection="1">
      <alignment horizontal="center"/>
    </xf>
    <xf numFmtId="4" fontId="15" fillId="5" borderId="0" xfId="6" applyNumberFormat="1" applyFont="1" applyFill="1" applyBorder="1" applyAlignment="1" applyProtection="1">
      <alignment horizontal="center"/>
    </xf>
    <xf numFmtId="4" fontId="15" fillId="5" borderId="7" xfId="6" applyNumberFormat="1" applyFont="1" applyFill="1" applyBorder="1" applyAlignment="1" applyProtection="1">
      <alignment horizontal="center"/>
    </xf>
    <xf numFmtId="4" fontId="15" fillId="5" borderId="10" xfId="6" applyNumberFormat="1" applyFont="1" applyFill="1" applyBorder="1" applyAlignment="1" applyProtection="1">
      <alignment horizontal="center"/>
    </xf>
    <xf numFmtId="4" fontId="15" fillId="5" borderId="4" xfId="6" applyNumberFormat="1" applyFont="1" applyFill="1" applyBorder="1" applyAlignment="1" applyProtection="1">
      <alignment horizontal="center"/>
    </xf>
    <xf numFmtId="4" fontId="15" fillId="5" borderId="20" xfId="6" applyNumberFormat="1" applyFont="1" applyFill="1" applyBorder="1" applyAlignment="1" applyProtection="1">
      <alignment horizontal="center"/>
    </xf>
    <xf numFmtId="0" fontId="9" fillId="5" borderId="0" xfId="6" applyFont="1" applyFill="1" applyBorder="1" applyAlignment="1" applyProtection="1">
      <alignment horizontal="left" vertical="top" wrapText="1"/>
    </xf>
    <xf numFmtId="0" fontId="9" fillId="5" borderId="7" xfId="6" applyFont="1" applyFill="1" applyBorder="1" applyAlignment="1" applyProtection="1">
      <alignment horizontal="left" vertical="top" wrapText="1"/>
    </xf>
    <xf numFmtId="0" fontId="9" fillId="5" borderId="4" xfId="6" applyFont="1" applyFill="1" applyBorder="1" applyAlignment="1" applyProtection="1">
      <alignment horizontal="left" vertical="top" wrapText="1"/>
    </xf>
    <xf numFmtId="0" fontId="9" fillId="5" borderId="20" xfId="6" applyFont="1" applyFill="1" applyBorder="1" applyAlignment="1" applyProtection="1">
      <alignment horizontal="left" vertical="top" wrapText="1"/>
    </xf>
    <xf numFmtId="0" fontId="9" fillId="4" borderId="24" xfId="6" applyFont="1" applyFill="1" applyBorder="1" applyAlignment="1" applyProtection="1">
      <alignment horizontal="left" wrapText="1"/>
    </xf>
    <xf numFmtId="0" fontId="9" fillId="4" borderId="46" xfId="6" applyFont="1" applyFill="1" applyBorder="1" applyAlignment="1" applyProtection="1">
      <alignment horizontal="left" wrapText="1"/>
    </xf>
    <xf numFmtId="0" fontId="9" fillId="4" borderId="4" xfId="6" applyFont="1" applyFill="1" applyBorder="1" applyAlignment="1" applyProtection="1">
      <alignment horizontal="left" vertical="top" wrapText="1"/>
    </xf>
    <xf numFmtId="0" fontId="9" fillId="4" borderId="20" xfId="6" applyFont="1" applyFill="1" applyBorder="1" applyAlignment="1" applyProtection="1">
      <alignment horizontal="left" vertical="top" wrapText="1"/>
    </xf>
    <xf numFmtId="0" fontId="9" fillId="4" borderId="175" xfId="6" applyFont="1" applyFill="1" applyBorder="1" applyAlignment="1" applyProtection="1">
      <alignment horizontal="left" vertical="top" wrapText="1"/>
    </xf>
    <xf numFmtId="0" fontId="9" fillId="4" borderId="176" xfId="6" applyFont="1" applyFill="1" applyBorder="1" applyAlignment="1" applyProtection="1">
      <alignment horizontal="left" vertical="top" wrapText="1"/>
    </xf>
    <xf numFmtId="4" fontId="15" fillId="5" borderId="22" xfId="6" applyNumberFormat="1" applyFont="1" applyFill="1" applyBorder="1" applyAlignment="1" applyProtection="1">
      <alignment horizontal="center"/>
    </xf>
    <xf numFmtId="4" fontId="15" fillId="5" borderId="13" xfId="6" applyNumberFormat="1" applyFont="1" applyFill="1" applyBorder="1" applyAlignment="1" applyProtection="1">
      <alignment horizontal="center"/>
    </xf>
    <xf numFmtId="4" fontId="15" fillId="5" borderId="25" xfId="6" applyNumberFormat="1" applyFont="1" applyFill="1" applyBorder="1" applyAlignment="1" applyProtection="1">
      <alignment horizontal="center"/>
    </xf>
    <xf numFmtId="0" fontId="1" fillId="3" borderId="22" xfId="6" applyFill="1" applyBorder="1" applyAlignment="1" applyProtection="1">
      <alignment horizontal="left"/>
    </xf>
    <xf numFmtId="0" fontId="1" fillId="3" borderId="25" xfId="6" applyFill="1" applyBorder="1" applyAlignment="1" applyProtection="1">
      <alignment horizontal="left"/>
    </xf>
    <xf numFmtId="0" fontId="1" fillId="3" borderId="10" xfId="6" applyFill="1" applyBorder="1" applyAlignment="1" applyProtection="1">
      <alignment horizontal="left"/>
    </xf>
    <xf numFmtId="0" fontId="1" fillId="3" borderId="20" xfId="6" applyFill="1" applyBorder="1" applyAlignment="1" applyProtection="1">
      <alignment horizontal="left"/>
    </xf>
    <xf numFmtId="0" fontId="9" fillId="4" borderId="4" xfId="6" applyFont="1" applyFill="1" applyBorder="1" applyAlignment="1" applyProtection="1">
      <alignment horizontal="left" wrapText="1"/>
    </xf>
    <xf numFmtId="0" fontId="9" fillId="4" borderId="20" xfId="6" applyFont="1" applyFill="1" applyBorder="1" applyAlignment="1" applyProtection="1">
      <alignment horizontal="left" wrapText="1"/>
    </xf>
    <xf numFmtId="0" fontId="1" fillId="3" borderId="11" xfId="6" applyFont="1" applyFill="1" applyBorder="1" applyAlignment="1" applyProtection="1">
      <alignment horizontal="left" wrapText="1"/>
    </xf>
    <xf numFmtId="0" fontId="1" fillId="3" borderId="0" xfId="6" applyFont="1" applyFill="1" applyBorder="1" applyAlignment="1" applyProtection="1">
      <alignment horizontal="left" wrapText="1"/>
    </xf>
    <xf numFmtId="0" fontId="1" fillId="3" borderId="7" xfId="6" applyFont="1" applyFill="1" applyBorder="1" applyAlignment="1" applyProtection="1">
      <alignment horizontal="left" wrapText="1"/>
    </xf>
    <xf numFmtId="0" fontId="1" fillId="3" borderId="10" xfId="6" applyFont="1" applyFill="1" applyBorder="1" applyAlignment="1" applyProtection="1">
      <alignment horizontal="left" wrapText="1"/>
    </xf>
    <xf numFmtId="0" fontId="1" fillId="3" borderId="4" xfId="6" applyFont="1" applyFill="1" applyBorder="1" applyAlignment="1" applyProtection="1">
      <alignment horizontal="left" wrapText="1"/>
    </xf>
    <xf numFmtId="0" fontId="1" fillId="3" borderId="20" xfId="6" applyFont="1" applyFill="1" applyBorder="1" applyAlignment="1" applyProtection="1">
      <alignment horizontal="left" wrapText="1"/>
    </xf>
    <xf numFmtId="0" fontId="9" fillId="4" borderId="46" xfId="6" applyFont="1" applyFill="1" applyBorder="1" applyAlignment="1" applyProtection="1">
      <alignment horizontal="left" vertical="top" wrapText="1"/>
    </xf>
    <xf numFmtId="0" fontId="9" fillId="5" borderId="0" xfId="6" applyFont="1" applyFill="1" applyBorder="1" applyAlignment="1" applyProtection="1">
      <alignment horizontal="center"/>
    </xf>
    <xf numFmtId="0" fontId="9" fillId="5" borderId="7" xfId="6" applyFont="1" applyFill="1" applyBorder="1" applyAlignment="1" applyProtection="1">
      <alignment horizontal="center"/>
    </xf>
    <xf numFmtId="4" fontId="15" fillId="5" borderId="169" xfId="6" applyNumberFormat="1" applyFont="1" applyFill="1" applyBorder="1" applyAlignment="1" applyProtection="1">
      <alignment horizontal="center"/>
    </xf>
    <xf numFmtId="4" fontId="15" fillId="5" borderId="177" xfId="6" applyNumberFormat="1" applyFont="1" applyFill="1" applyBorder="1" applyAlignment="1" applyProtection="1">
      <alignment horizontal="center"/>
    </xf>
    <xf numFmtId="4" fontId="15" fillId="5" borderId="170" xfId="6" applyNumberFormat="1" applyFont="1" applyFill="1" applyBorder="1" applyAlignment="1" applyProtection="1">
      <alignment horizontal="center"/>
    </xf>
    <xf numFmtId="0" fontId="9" fillId="4" borderId="85" xfId="6" applyFont="1" applyFill="1" applyBorder="1" applyAlignment="1" applyProtection="1">
      <alignment horizontal="left" vertical="top" wrapText="1"/>
    </xf>
    <xf numFmtId="0" fontId="9" fillId="4" borderId="0" xfId="6" applyFont="1" applyFill="1" applyBorder="1" applyAlignment="1" applyProtection="1">
      <alignment horizontal="left" vertical="top" wrapText="1"/>
    </xf>
    <xf numFmtId="168" fontId="15" fillId="0" borderId="11" xfId="1" applyNumberFormat="1" applyFont="1" applyFill="1" applyBorder="1" applyAlignment="1" applyProtection="1">
      <alignment horizontal="center"/>
    </xf>
    <xf numFmtId="168" fontId="15" fillId="0" borderId="0" xfId="1" applyNumberFormat="1" applyFont="1" applyFill="1" applyBorder="1" applyAlignment="1" applyProtection="1">
      <alignment horizontal="center"/>
    </xf>
    <xf numFmtId="168" fontId="15" fillId="0" borderId="7" xfId="1" applyNumberFormat="1" applyFont="1" applyFill="1" applyBorder="1" applyAlignment="1" applyProtection="1">
      <alignment horizontal="center"/>
    </xf>
    <xf numFmtId="0" fontId="9" fillId="4" borderId="175" xfId="6" applyFont="1" applyFill="1" applyBorder="1" applyAlignment="1" applyProtection="1">
      <alignment horizontal="left" wrapText="1"/>
    </xf>
    <xf numFmtId="0" fontId="9" fillId="4" borderId="175" xfId="0" applyNumberFormat="1" applyFont="1" applyFill="1" applyBorder="1" applyAlignment="1" applyProtection="1">
      <alignment horizontal="left" vertical="top" wrapText="1"/>
    </xf>
    <xf numFmtId="0" fontId="10" fillId="4" borderId="4" xfId="0" applyNumberFormat="1" applyFont="1" applyFill="1" applyBorder="1" applyAlignment="1" applyProtection="1">
      <alignment horizontal="left"/>
    </xf>
    <xf numFmtId="0" fontId="20" fillId="0" borderId="0" xfId="0" applyNumberFormat="1" applyFont="1" applyAlignment="1" applyProtection="1">
      <alignment horizontal="left" vertical="center"/>
    </xf>
    <xf numFmtId="0" fontId="1" fillId="0" borderId="13" xfId="0" applyNumberFormat="1" applyFont="1" applyBorder="1" applyAlignment="1" applyProtection="1">
      <alignment horizontal="left"/>
    </xf>
    <xf numFmtId="0" fontId="0" fillId="0" borderId="13" xfId="0" applyNumberFormat="1" applyBorder="1" applyAlignment="1" applyProtection="1">
      <alignment horizontal="left"/>
    </xf>
    <xf numFmtId="0" fontId="9" fillId="5" borderId="24" xfId="0" applyNumberFormat="1" applyFont="1" applyFill="1" applyBorder="1" applyAlignment="1" applyProtection="1">
      <alignment horizontal="left" vertical="center" wrapText="1"/>
    </xf>
    <xf numFmtId="0" fontId="9" fillId="5" borderId="46" xfId="0" applyNumberFormat="1" applyFont="1" applyFill="1" applyBorder="1" applyAlignment="1" applyProtection="1">
      <alignment horizontal="left" vertical="center" wrapText="1"/>
    </xf>
    <xf numFmtId="0" fontId="9" fillId="5" borderId="4" xfId="0" applyFont="1" applyFill="1" applyBorder="1" applyAlignment="1" applyProtection="1">
      <alignment horizontal="left" vertical="center" wrapText="1"/>
    </xf>
    <xf numFmtId="168" fontId="15" fillId="0" borderId="18" xfId="1" applyNumberFormat="1" applyFont="1" applyFill="1" applyBorder="1" applyAlignment="1" applyProtection="1">
      <alignment horizontal="center"/>
    </xf>
    <xf numFmtId="0" fontId="9" fillId="5" borderId="0" xfId="0" applyFont="1" applyFill="1" applyBorder="1" applyAlignment="1" applyProtection="1">
      <alignment horizontal="center"/>
    </xf>
    <xf numFmtId="0" fontId="9" fillId="5" borderId="7" xfId="0" applyFont="1" applyFill="1" applyBorder="1" applyAlignment="1" applyProtection="1">
      <alignment horizontal="center"/>
    </xf>
    <xf numFmtId="4" fontId="20" fillId="5" borderId="169" xfId="0" applyNumberFormat="1" applyFont="1" applyFill="1" applyBorder="1" applyAlignment="1" applyProtection="1">
      <alignment horizontal="center"/>
    </xf>
    <xf numFmtId="4" fontId="20" fillId="5" borderId="177" xfId="0" applyNumberFormat="1" applyFont="1" applyFill="1" applyBorder="1" applyAlignment="1" applyProtection="1">
      <alignment horizontal="center"/>
    </xf>
    <xf numFmtId="4" fontId="20" fillId="5" borderId="170" xfId="0" applyNumberFormat="1" applyFont="1" applyFill="1" applyBorder="1" applyAlignment="1" applyProtection="1">
      <alignment horizontal="center"/>
    </xf>
    <xf numFmtId="4" fontId="20" fillId="5" borderId="11" xfId="0" applyNumberFormat="1" applyFont="1" applyFill="1" applyBorder="1" applyAlignment="1" applyProtection="1">
      <alignment horizontal="center"/>
    </xf>
    <xf numFmtId="4" fontId="20" fillId="5" borderId="0" xfId="0" applyNumberFormat="1" applyFont="1" applyFill="1" applyBorder="1" applyAlignment="1" applyProtection="1">
      <alignment horizontal="center"/>
    </xf>
    <xf numFmtId="4" fontId="20" fillId="5" borderId="7" xfId="0" applyNumberFormat="1" applyFont="1" applyFill="1" applyBorder="1" applyAlignment="1" applyProtection="1">
      <alignment horizontal="center"/>
    </xf>
    <xf numFmtId="4" fontId="20" fillId="5" borderId="10" xfId="0" applyNumberFormat="1" applyFont="1" applyFill="1" applyBorder="1" applyAlignment="1" applyProtection="1">
      <alignment horizontal="center"/>
    </xf>
    <xf numFmtId="4" fontId="20" fillId="5" borderId="4" xfId="0" applyNumberFormat="1" applyFont="1" applyFill="1" applyBorder="1" applyAlignment="1" applyProtection="1">
      <alignment horizontal="center"/>
    </xf>
    <xf numFmtId="4" fontId="20" fillId="5" borderId="20" xfId="0" applyNumberFormat="1" applyFont="1" applyFill="1" applyBorder="1" applyAlignment="1" applyProtection="1">
      <alignment horizontal="center"/>
    </xf>
    <xf numFmtId="0" fontId="9" fillId="5" borderId="0" xfId="0" applyFont="1" applyFill="1" applyBorder="1" applyAlignment="1" applyProtection="1">
      <alignment horizontal="left" vertical="top" wrapText="1"/>
    </xf>
    <xf numFmtId="0" fontId="9" fillId="5" borderId="7" xfId="0" applyFont="1" applyFill="1" applyBorder="1" applyAlignment="1" applyProtection="1">
      <alignment horizontal="left" vertical="top" wrapText="1"/>
    </xf>
    <xf numFmtId="0" fontId="9" fillId="4" borderId="24" xfId="0" applyFont="1" applyFill="1" applyBorder="1" applyAlignment="1" applyProtection="1">
      <alignment horizontal="left" wrapText="1"/>
    </xf>
    <xf numFmtId="0" fontId="9" fillId="4" borderId="175" xfId="0" applyFont="1" applyFill="1" applyBorder="1" applyAlignment="1" applyProtection="1">
      <alignment horizontal="left" wrapText="1"/>
    </xf>
    <xf numFmtId="4" fontId="20" fillId="5" borderId="22" xfId="0" applyNumberFormat="1" applyFont="1" applyFill="1" applyBorder="1" applyAlignment="1" applyProtection="1">
      <alignment horizontal="center"/>
    </xf>
    <xf numFmtId="4" fontId="20" fillId="5" borderId="13" xfId="0" applyNumberFormat="1" applyFont="1" applyFill="1" applyBorder="1" applyAlignment="1" applyProtection="1">
      <alignment horizontal="center"/>
    </xf>
    <xf numFmtId="4" fontId="20" fillId="5" borderId="25" xfId="0" applyNumberFormat="1" applyFont="1" applyFill="1" applyBorder="1" applyAlignment="1" applyProtection="1">
      <alignment horizontal="center"/>
    </xf>
    <xf numFmtId="0" fontId="9" fillId="5" borderId="4" xfId="0" applyFont="1" applyFill="1" applyBorder="1" applyAlignment="1" applyProtection="1">
      <alignment horizontal="left" vertical="top" wrapText="1"/>
    </xf>
    <xf numFmtId="0" fontId="9" fillId="5" borderId="20" xfId="0" applyFont="1" applyFill="1" applyBorder="1" applyAlignment="1" applyProtection="1">
      <alignment horizontal="left" vertical="top" wrapText="1"/>
    </xf>
    <xf numFmtId="0" fontId="0" fillId="3" borderId="22" xfId="0" applyFill="1" applyBorder="1" applyAlignment="1" applyProtection="1">
      <alignment horizontal="left"/>
    </xf>
    <xf numFmtId="0" fontId="0" fillId="3" borderId="25" xfId="0" applyFill="1" applyBorder="1" applyAlignment="1" applyProtection="1">
      <alignment horizontal="left"/>
    </xf>
    <xf numFmtId="0" fontId="0" fillId="3" borderId="10" xfId="0" applyFill="1" applyBorder="1" applyAlignment="1" applyProtection="1">
      <alignment horizontal="left"/>
    </xf>
    <xf numFmtId="0" fontId="0" fillId="3" borderId="20" xfId="0" applyFill="1" applyBorder="1" applyAlignment="1" applyProtection="1">
      <alignment horizontal="left"/>
    </xf>
    <xf numFmtId="0" fontId="9" fillId="4" borderId="4" xfId="0" applyFont="1" applyFill="1" applyBorder="1" applyAlignment="1" applyProtection="1">
      <alignment horizontal="left" wrapText="1"/>
    </xf>
    <xf numFmtId="0" fontId="9" fillId="4" borderId="20" xfId="0" applyFont="1" applyFill="1" applyBorder="1" applyAlignment="1" applyProtection="1">
      <alignment horizontal="left" wrapText="1"/>
    </xf>
    <xf numFmtId="0" fontId="1" fillId="3" borderId="11"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1" fillId="3" borderId="7" xfId="0" applyFont="1" applyFill="1" applyBorder="1" applyAlignment="1" applyProtection="1">
      <alignment horizontal="left" wrapText="1"/>
    </xf>
    <xf numFmtId="0" fontId="1" fillId="3" borderId="10" xfId="0" applyFont="1" applyFill="1" applyBorder="1" applyAlignment="1" applyProtection="1">
      <alignment horizontal="left" wrapText="1"/>
    </xf>
    <xf numFmtId="0" fontId="1" fillId="3" borderId="4" xfId="0" applyFont="1" applyFill="1" applyBorder="1" applyAlignment="1" applyProtection="1">
      <alignment horizontal="left" wrapText="1"/>
    </xf>
    <xf numFmtId="0" fontId="1" fillId="3" borderId="20" xfId="0" applyFont="1" applyFill="1" applyBorder="1" applyAlignment="1" applyProtection="1">
      <alignment horizontal="left" wrapText="1"/>
    </xf>
    <xf numFmtId="0" fontId="9" fillId="4" borderId="24" xfId="0" applyFont="1" applyFill="1" applyBorder="1" applyAlignment="1" applyProtection="1">
      <alignment horizontal="left" vertical="top" wrapText="1"/>
    </xf>
    <xf numFmtId="0" fontId="9" fillId="4" borderId="46" xfId="0" applyFont="1" applyFill="1" applyBorder="1" applyAlignment="1" applyProtection="1">
      <alignment horizontal="left" vertical="top" wrapText="1"/>
    </xf>
    <xf numFmtId="0" fontId="9" fillId="4" borderId="13" xfId="0" applyFont="1" applyFill="1" applyBorder="1" applyAlignment="1" applyProtection="1">
      <alignment horizontal="left" wrapText="1"/>
    </xf>
    <xf numFmtId="0" fontId="1" fillId="0" borderId="74" xfId="0" applyFont="1" applyBorder="1" applyAlignment="1" applyProtection="1">
      <alignment horizontal="left"/>
    </xf>
    <xf numFmtId="0" fontId="0" fillId="0" borderId="74" xfId="0" applyBorder="1" applyAlignment="1" applyProtection="1">
      <alignment horizontal="left"/>
    </xf>
    <xf numFmtId="4" fontId="20" fillId="5" borderId="9" xfId="0" applyNumberFormat="1" applyFont="1" applyFill="1" applyBorder="1" applyAlignment="1" applyProtection="1">
      <alignment horizontal="center"/>
    </xf>
    <xf numFmtId="4" fontId="20" fillId="5" borderId="6" xfId="0" applyNumberFormat="1" applyFont="1" applyFill="1" applyBorder="1" applyAlignment="1" applyProtection="1">
      <alignment horizontal="center"/>
    </xf>
    <xf numFmtId="4" fontId="20" fillId="5" borderId="164" xfId="0" applyNumberFormat="1" applyFont="1" applyFill="1" applyBorder="1" applyAlignment="1" applyProtection="1">
      <alignment horizontal="center"/>
    </xf>
    <xf numFmtId="0" fontId="9" fillId="4" borderId="46" xfId="0" applyFont="1" applyFill="1" applyBorder="1" applyAlignment="1" applyProtection="1">
      <alignment horizontal="left" wrapText="1"/>
    </xf>
    <xf numFmtId="0" fontId="9" fillId="4" borderId="20" xfId="0" applyFont="1" applyFill="1" applyBorder="1" applyAlignment="1" applyProtection="1">
      <alignment horizontal="left" vertical="top" wrapText="1"/>
    </xf>
    <xf numFmtId="0" fontId="9" fillId="4" borderId="176" xfId="0" applyFont="1" applyFill="1" applyBorder="1" applyAlignment="1" applyProtection="1">
      <alignment horizontal="left" vertical="top" wrapText="1"/>
    </xf>
    <xf numFmtId="0" fontId="0" fillId="0" borderId="0" xfId="0" applyAlignment="1">
      <alignment horizontal="left"/>
    </xf>
    <xf numFmtId="0" fontId="21" fillId="0" borderId="4" xfId="0" applyFont="1" applyBorder="1" applyAlignment="1">
      <alignment horizontal="left"/>
    </xf>
    <xf numFmtId="0" fontId="0" fillId="0" borderId="0" xfId="0" applyAlignment="1">
      <alignment horizontal="left" wrapText="1"/>
    </xf>
    <xf numFmtId="0" fontId="3" fillId="0" borderId="0" xfId="0" applyFont="1" applyAlignment="1">
      <alignment horizontal="left" wrapText="1"/>
    </xf>
  </cellXfs>
  <cellStyles count="7">
    <cellStyle name="Euro" xfId="1"/>
    <cellStyle name="Standard" xfId="0" builtinId="0"/>
    <cellStyle name="Standard 2" xfId="2"/>
    <cellStyle name="Standard 2 2" xfId="6"/>
    <cellStyle name="Standard 3" xfId="3"/>
    <cellStyle name="Standard 4" xfId="5"/>
    <cellStyle name="Währung" xfId="4" builtinId="4"/>
  </cellStyles>
  <dxfs count="46">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bottom style="dotted">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2152650</xdr:colOff>
          <xdr:row>1</xdr:row>
          <xdr:rowOff>295275</xdr:rowOff>
        </xdr:from>
        <xdr:to>
          <xdr:col>12</xdr:col>
          <xdr:colOff>0</xdr:colOff>
          <xdr:row>2</xdr:row>
          <xdr:rowOff>9525</xdr:rowOff>
        </xdr:to>
        <xdr:sp macro="" textlink="">
          <xdr:nvSpPr>
            <xdr:cNvPr id="3084" name="Button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FF6600"/>
                  </a:solidFill>
                  <a:latin typeface="Arial"/>
                  <a:cs typeface="Arial"/>
                </a:rPr>
                <a:t>Druck mit Empfehlung</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333375</xdr:colOff>
      <xdr:row>1</xdr:row>
      <xdr:rowOff>9525</xdr:rowOff>
    </xdr:from>
    <xdr:to>
      <xdr:col>10</xdr:col>
      <xdr:colOff>276225</xdr:colOff>
      <xdr:row>1</xdr:row>
      <xdr:rowOff>876300</xdr:rowOff>
    </xdr:to>
    <xdr:pic>
      <xdr:nvPicPr>
        <xdr:cNvPr id="10299" name="Picture 1" descr="pm_2_075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8825" y="9525"/>
          <a:ext cx="16764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352425</xdr:colOff>
      <xdr:row>0</xdr:row>
      <xdr:rowOff>0</xdr:rowOff>
    </xdr:from>
    <xdr:to>
      <xdr:col>7</xdr:col>
      <xdr:colOff>1066800</xdr:colOff>
      <xdr:row>2</xdr:row>
      <xdr:rowOff>0</xdr:rowOff>
    </xdr:to>
    <xdr:pic>
      <xdr:nvPicPr>
        <xdr:cNvPr id="2" name="Picture 1" descr="pm_2_075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67975" y="0"/>
          <a:ext cx="16764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352425</xdr:colOff>
      <xdr:row>0</xdr:row>
      <xdr:rowOff>0</xdr:rowOff>
    </xdr:from>
    <xdr:ext cx="1676400" cy="866775"/>
    <xdr:pic>
      <xdr:nvPicPr>
        <xdr:cNvPr id="2" name="Picture 1" descr="pm_2_075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67975" y="0"/>
          <a:ext cx="16764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352425</xdr:colOff>
      <xdr:row>0</xdr:row>
      <xdr:rowOff>0</xdr:rowOff>
    </xdr:from>
    <xdr:to>
      <xdr:col>7</xdr:col>
      <xdr:colOff>1066800</xdr:colOff>
      <xdr:row>2</xdr:row>
      <xdr:rowOff>0</xdr:rowOff>
    </xdr:to>
    <xdr:pic>
      <xdr:nvPicPr>
        <xdr:cNvPr id="2" name="Picture 1" descr="pm_2_075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0"/>
          <a:ext cx="16764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352425</xdr:colOff>
      <xdr:row>0</xdr:row>
      <xdr:rowOff>0</xdr:rowOff>
    </xdr:from>
    <xdr:to>
      <xdr:col>10</xdr:col>
      <xdr:colOff>180975</xdr:colOff>
      <xdr:row>2</xdr:row>
      <xdr:rowOff>0</xdr:rowOff>
    </xdr:to>
    <xdr:pic>
      <xdr:nvPicPr>
        <xdr:cNvPr id="2" name="Picture 1" descr="pm_2_075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67975" y="0"/>
          <a:ext cx="16764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pp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Zusammenfassung Kostensätze"/>
    </sheetNames>
    <sheetDataSet>
      <sheetData sheetId="0" refreshError="1"/>
      <sheetData sheetId="1">
        <row r="38">
          <cell r="G38" t="str">
            <v/>
          </cell>
          <cell r="H38" t="str">
            <v/>
          </cell>
          <cell r="I38" t="str">
            <v/>
          </cell>
          <cell r="J38" t="str">
            <v/>
          </cell>
          <cell r="K38" t="str">
            <v/>
          </cell>
          <cell r="L38" t="str">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39"/>
  <sheetViews>
    <sheetView workbookViewId="0">
      <selection activeCell="C19" sqref="C19"/>
    </sheetView>
  </sheetViews>
  <sheetFormatPr baseColWidth="10" defaultRowHeight="12.75" x14ac:dyDescent="0.2"/>
  <cols>
    <col min="1" max="1" width="9.42578125" customWidth="1"/>
    <col min="2" max="2" width="40.7109375" customWidth="1"/>
    <col min="3" max="3" width="26.5703125" bestFit="1" customWidth="1"/>
    <col min="4" max="4" width="17.85546875" customWidth="1"/>
    <col min="5" max="5" width="20.5703125" customWidth="1"/>
    <col min="6" max="6" width="57.5703125" bestFit="1" customWidth="1"/>
    <col min="7" max="7" width="21.140625" customWidth="1"/>
    <col min="8" max="8" width="20.5703125" customWidth="1"/>
    <col min="9" max="9" width="18.7109375" customWidth="1"/>
    <col min="10" max="10" width="16.5703125" bestFit="1" customWidth="1"/>
    <col min="11" max="11" width="17.7109375" bestFit="1" customWidth="1"/>
  </cols>
  <sheetData>
    <row r="1" spans="1:9" x14ac:dyDescent="0.2">
      <c r="A1" s="1021" t="s">
        <v>244</v>
      </c>
      <c r="B1" s="105" t="s">
        <v>232</v>
      </c>
      <c r="C1" s="104"/>
      <c r="D1" s="104"/>
      <c r="E1" s="104"/>
      <c r="F1" s="104"/>
      <c r="G1" s="104"/>
      <c r="H1" s="104"/>
      <c r="I1" s="104"/>
    </row>
    <row r="2" spans="1:9" x14ac:dyDescent="0.2">
      <c r="A2" s="1021"/>
      <c r="B2" s="27" t="s">
        <v>344</v>
      </c>
      <c r="C2">
        <v>8</v>
      </c>
    </row>
    <row r="3" spans="1:9" x14ac:dyDescent="0.2">
      <c r="A3" s="1021"/>
      <c r="B3" s="27" t="s">
        <v>345</v>
      </c>
      <c r="C3" s="250">
        <v>45002</v>
      </c>
      <c r="D3" s="108"/>
      <c r="F3" s="236" t="s">
        <v>247</v>
      </c>
      <c r="G3" s="236" t="s">
        <v>228</v>
      </c>
      <c r="H3" s="236" t="s">
        <v>229</v>
      </c>
      <c r="I3" s="236" t="s">
        <v>230</v>
      </c>
    </row>
    <row r="4" spans="1:9" x14ac:dyDescent="0.2">
      <c r="A4" s="1021"/>
      <c r="B4" s="27" t="s">
        <v>112</v>
      </c>
      <c r="C4">
        <v>2023</v>
      </c>
      <c r="F4" s="204" t="s">
        <v>340</v>
      </c>
      <c r="G4" s="102" t="s">
        <v>76</v>
      </c>
      <c r="H4" s="100">
        <v>0</v>
      </c>
      <c r="I4" s="102" t="s">
        <v>76</v>
      </c>
    </row>
    <row r="5" spans="1:9" ht="25.5" x14ac:dyDescent="0.2">
      <c r="A5" s="1021"/>
      <c r="B5" s="27" t="s">
        <v>243</v>
      </c>
      <c r="C5" s="211">
        <v>250</v>
      </c>
      <c r="F5" s="212" t="s">
        <v>339</v>
      </c>
      <c r="G5" s="103" t="s">
        <v>77</v>
      </c>
      <c r="H5" s="100">
        <v>0.125</v>
      </c>
      <c r="I5" s="103" t="s">
        <v>77</v>
      </c>
    </row>
    <row r="6" spans="1:9" x14ac:dyDescent="0.2">
      <c r="A6" s="1021"/>
      <c r="B6" s="27" t="s">
        <v>248</v>
      </c>
      <c r="C6" t="s">
        <v>246</v>
      </c>
      <c r="F6" s="102" t="s">
        <v>241</v>
      </c>
      <c r="H6" s="100">
        <v>0.25</v>
      </c>
      <c r="I6" s="67"/>
    </row>
    <row r="7" spans="1:9" x14ac:dyDescent="0.2">
      <c r="A7" s="1021"/>
      <c r="B7" s="27" t="s">
        <v>252</v>
      </c>
      <c r="C7" s="120">
        <v>0.45</v>
      </c>
      <c r="D7" s="120"/>
      <c r="F7" s="204" t="s">
        <v>342</v>
      </c>
      <c r="H7" s="100">
        <v>0.375</v>
      </c>
    </row>
    <row r="8" spans="1:9" x14ac:dyDescent="0.2">
      <c r="A8" s="1021"/>
      <c r="B8" s="27" t="s">
        <v>253</v>
      </c>
      <c r="C8">
        <v>475</v>
      </c>
      <c r="F8" s="213" t="s">
        <v>341</v>
      </c>
      <c r="H8" s="101">
        <v>0.5</v>
      </c>
    </row>
    <row r="9" spans="1:9" x14ac:dyDescent="0.2">
      <c r="A9" s="1021"/>
      <c r="B9" s="27" t="s">
        <v>254</v>
      </c>
      <c r="C9" s="124">
        <v>0.8</v>
      </c>
      <c r="D9" s="144">
        <v>4.6500000000000004</v>
      </c>
      <c r="E9" s="143">
        <v>5</v>
      </c>
      <c r="F9" s="143">
        <v>7</v>
      </c>
    </row>
    <row r="10" spans="1:9" x14ac:dyDescent="0.2">
      <c r="A10" s="1021"/>
      <c r="B10" s="27" t="s">
        <v>255</v>
      </c>
      <c r="C10" s="124">
        <v>1</v>
      </c>
      <c r="D10" s="144">
        <v>4.6500000000000004</v>
      </c>
      <c r="E10" s="143">
        <v>5</v>
      </c>
    </row>
    <row r="11" spans="1:9" x14ac:dyDescent="0.2">
      <c r="A11" s="1021"/>
      <c r="B11" s="27" t="s">
        <v>256</v>
      </c>
      <c r="C11" s="124">
        <v>0.8</v>
      </c>
      <c r="D11" s="144">
        <v>10</v>
      </c>
      <c r="E11" s="143"/>
    </row>
    <row r="12" spans="1:9" x14ac:dyDescent="0.2">
      <c r="A12" s="1021"/>
      <c r="B12" s="27" t="s">
        <v>257</v>
      </c>
      <c r="C12" s="124">
        <v>1</v>
      </c>
      <c r="D12" s="144">
        <v>10</v>
      </c>
      <c r="E12" s="143"/>
    </row>
    <row r="13" spans="1:9" x14ac:dyDescent="0.2">
      <c r="A13" s="1021"/>
      <c r="B13" s="27" t="s">
        <v>258</v>
      </c>
      <c r="C13" s="124">
        <v>0.6</v>
      </c>
      <c r="D13" s="144">
        <v>15</v>
      </c>
      <c r="E13" s="143"/>
    </row>
    <row r="14" spans="1:9" x14ac:dyDescent="0.2">
      <c r="A14" s="1021"/>
      <c r="B14" s="27" t="s">
        <v>259</v>
      </c>
      <c r="C14" s="124">
        <v>0.8</v>
      </c>
      <c r="D14" s="144">
        <v>15</v>
      </c>
      <c r="E14" s="143"/>
    </row>
    <row r="15" spans="1:9" x14ac:dyDescent="0.2">
      <c r="A15" s="1021"/>
      <c r="B15" s="27" t="s">
        <v>260</v>
      </c>
      <c r="C15" s="124">
        <v>0.85</v>
      </c>
      <c r="D15" s="144"/>
      <c r="E15" s="143"/>
    </row>
    <row r="16" spans="1:9" x14ac:dyDescent="0.2">
      <c r="A16" s="1021"/>
      <c r="B16" s="27" t="s">
        <v>261</v>
      </c>
      <c r="C16" s="124">
        <v>0.89400000000000002</v>
      </c>
      <c r="D16" s="144"/>
      <c r="E16" s="143">
        <v>0.88600000000000001</v>
      </c>
    </row>
    <row r="17" spans="1:11" x14ac:dyDescent="0.2">
      <c r="A17" s="1021"/>
      <c r="B17" s="27" t="s">
        <v>262</v>
      </c>
      <c r="C17" s="124">
        <v>0.876</v>
      </c>
      <c r="D17" s="144"/>
      <c r="E17" s="143"/>
    </row>
    <row r="18" spans="1:11" x14ac:dyDescent="0.2">
      <c r="A18" s="1021"/>
      <c r="B18" s="27" t="s">
        <v>263</v>
      </c>
      <c r="C18" s="123">
        <v>0.84</v>
      </c>
      <c r="D18" s="143"/>
      <c r="E18" s="143"/>
    </row>
    <row r="19" spans="1:11" x14ac:dyDescent="0.2">
      <c r="A19" s="1021"/>
      <c r="B19" s="27" t="s">
        <v>343</v>
      </c>
      <c r="C19" s="123">
        <v>0.84</v>
      </c>
    </row>
    <row r="20" spans="1:11" x14ac:dyDescent="0.2">
      <c r="A20" s="1021"/>
      <c r="B20" s="27" t="s">
        <v>349</v>
      </c>
      <c r="C20" s="123">
        <v>0.84</v>
      </c>
    </row>
    <row r="21" spans="1:11" x14ac:dyDescent="0.2">
      <c r="A21" s="1021"/>
      <c r="B21" s="106" t="s">
        <v>352</v>
      </c>
      <c r="C21" s="104">
        <v>6.25E-2</v>
      </c>
      <c r="D21" s="104"/>
      <c r="E21" s="104"/>
      <c r="F21" s="104"/>
      <c r="G21" s="104"/>
      <c r="H21" s="104"/>
      <c r="I21" s="104"/>
      <c r="J21" s="104"/>
      <c r="K21" s="104"/>
    </row>
    <row r="22" spans="1:11" x14ac:dyDescent="0.2">
      <c r="A22" s="1021"/>
    </row>
    <row r="23" spans="1:11" x14ac:dyDescent="0.2">
      <c r="A23" s="1021"/>
      <c r="B23" s="99" t="s">
        <v>231</v>
      </c>
      <c r="C23" t="b">
        <f>IF(OR(Eingabetabelle!E6=Einstellungen!F7,Eingabetabelle!E6=Einstellungen!F8),TRUE,FALSE)</f>
        <v>1</v>
      </c>
      <c r="F23" s="234" t="s">
        <v>363</v>
      </c>
    </row>
    <row r="24" spans="1:11" x14ac:dyDescent="0.2">
      <c r="A24" s="1021"/>
      <c r="B24" s="99" t="s">
        <v>233</v>
      </c>
      <c r="C24" s="67" t="b">
        <f xml:space="preserve"> IF(Eingabetabelle!D9=Einstellungen!G4,TRUE,FALSE)</f>
        <v>1</v>
      </c>
      <c r="D24" s="67"/>
      <c r="F24" s="236" t="s">
        <v>361</v>
      </c>
      <c r="G24" s="236" t="s">
        <v>362</v>
      </c>
    </row>
    <row r="25" spans="1:11" x14ac:dyDescent="0.2">
      <c r="A25" s="1021"/>
      <c r="B25" s="99" t="s">
        <v>249</v>
      </c>
      <c r="C25" t="b">
        <f>IF(Eingabetabelle!I19=Einstellungen!I4,TRUE,FALSE)</f>
        <v>1</v>
      </c>
      <c r="F25" s="233">
        <v>40</v>
      </c>
      <c r="G25" s="240">
        <v>5820.66</v>
      </c>
    </row>
    <row r="26" spans="1:11" x14ac:dyDescent="0.2">
      <c r="A26" s="1021"/>
      <c r="B26" s="99" t="s">
        <v>250</v>
      </c>
      <c r="C26" t="b">
        <f>IF(Eingabetabelle!I20=Einstellungen!I4,TRUE,FALSE)</f>
        <v>1</v>
      </c>
      <c r="F26" s="233">
        <v>70</v>
      </c>
      <c r="G26" s="240">
        <v>6057.45</v>
      </c>
    </row>
    <row r="27" spans="1:11" x14ac:dyDescent="0.2">
      <c r="A27" s="1021"/>
      <c r="B27" s="99" t="s">
        <v>251</v>
      </c>
      <c r="C27" t="b">
        <f>IF(Eingabetabelle!I21=Einstellungen!I4,TRUE,FALSE)</f>
        <v>1</v>
      </c>
      <c r="F27" s="233">
        <v>100</v>
      </c>
      <c r="G27" s="240">
        <v>6380</v>
      </c>
    </row>
    <row r="28" spans="1:11" x14ac:dyDescent="0.2">
      <c r="A28" s="1021"/>
      <c r="B28" s="99" t="s">
        <v>364</v>
      </c>
      <c r="C28" s="235">
        <f>IF(Eingabetabelle!E14&lt;=0,0,IF(Eingabetabelle!E14&lt;Einstellungen!F25,Einstellungen!G25,IF(Eingabetabelle!E14&lt;Einstellungen!F26,Einstellungen!G26,IF(Eingabetabelle!E14&lt;Einstellungen!F27,Einstellungen!G27,IF(Eingabetabelle!E14&lt;Einstellungen!F28,Einstellungen!G28,IF(Eingabetabelle!E14&lt;Einstellungen!F29,Einstellungen!G29,IF(Eingabetabelle!E14&gt;=Einstellungen!F30,Einstellungen!G30,-1)))))))</f>
        <v>0</v>
      </c>
      <c r="F28" s="233">
        <v>130</v>
      </c>
      <c r="G28" s="240">
        <v>6544.05</v>
      </c>
    </row>
    <row r="29" spans="1:11" x14ac:dyDescent="0.2">
      <c r="A29" s="1021"/>
      <c r="F29" s="233">
        <v>180</v>
      </c>
      <c r="G29" s="240">
        <v>6872.22</v>
      </c>
    </row>
    <row r="30" spans="1:11" x14ac:dyDescent="0.2">
      <c r="A30" s="1021"/>
      <c r="B30" s="27" t="s">
        <v>365</v>
      </c>
      <c r="C30" s="242">
        <v>125</v>
      </c>
      <c r="F30" s="233">
        <v>180</v>
      </c>
      <c r="G30" s="240">
        <v>7446.5</v>
      </c>
    </row>
    <row r="31" spans="1:11" x14ac:dyDescent="0.2">
      <c r="A31" s="1021"/>
    </row>
    <row r="32" spans="1:11" ht="9.75" customHeight="1" x14ac:dyDescent="0.2">
      <c r="A32" s="1021"/>
    </row>
    <row r="33" spans="1:1" ht="19.5" customHeight="1" x14ac:dyDescent="0.2">
      <c r="A33" s="1021"/>
    </row>
    <row r="34" spans="1:1" x14ac:dyDescent="0.2">
      <c r="A34" s="1021"/>
    </row>
    <row r="35" spans="1:1" x14ac:dyDescent="0.2">
      <c r="A35" s="1021"/>
    </row>
    <row r="36" spans="1:1" x14ac:dyDescent="0.2">
      <c r="A36" s="1021"/>
    </row>
    <row r="37" spans="1:1" x14ac:dyDescent="0.2">
      <c r="A37" s="1021"/>
    </row>
    <row r="38" spans="1:1" x14ac:dyDescent="0.2">
      <c r="A38" s="1021"/>
    </row>
    <row r="39" spans="1:1" x14ac:dyDescent="0.2">
      <c r="A39" s="1021"/>
    </row>
  </sheetData>
  <mergeCells count="1">
    <mergeCell ref="A1:A39"/>
  </mergeCells>
  <pageMargins left="0.25" right="0.25" top="0.75" bottom="0.75" header="0.3" footer="0.3"/>
  <pageSetup paperSize="9"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C000"/>
    <pageSetUpPr fitToPage="1"/>
  </sheetPr>
  <dimension ref="A1:Q54"/>
  <sheetViews>
    <sheetView topLeftCell="A2" workbookViewId="0"/>
  </sheetViews>
  <sheetFormatPr baseColWidth="10" defaultRowHeight="12.75" outlineLevelRow="1" x14ac:dyDescent="0.2"/>
  <cols>
    <col min="1" max="1" width="11.7109375" customWidth="1"/>
    <col min="6" max="6" width="56.28515625" customWidth="1"/>
    <col min="7" max="12" width="13" customWidth="1"/>
    <col min="13" max="13" width="3.42578125" customWidth="1"/>
    <col min="14" max="14" width="3.28515625" customWidth="1"/>
    <col min="15" max="15" width="32.140625" bestFit="1" customWidth="1"/>
    <col min="16" max="16" width="15.5703125" hidden="1" customWidth="1"/>
    <col min="17" max="17" width="13.7109375" hidden="1" customWidth="1"/>
    <col min="18" max="18" width="16.28515625" customWidth="1"/>
    <col min="19" max="19" width="14.7109375" customWidth="1"/>
    <col min="20" max="20" width="17.5703125" customWidth="1"/>
  </cols>
  <sheetData>
    <row r="1" spans="1:12" hidden="1" x14ac:dyDescent="0.2">
      <c r="J1" s="18"/>
    </row>
    <row r="2" spans="1:12" ht="74.25" customHeight="1" x14ac:dyDescent="0.2">
      <c r="A2" s="231" t="str">
        <f>"Entgelte für Kindertagesstätten  im Jahr "&amp;Einstellungen!C4</f>
        <v>Entgelte für Kindertagesstätten  im Jahr 2023</v>
      </c>
    </row>
    <row r="3" spans="1:12" ht="17.25" customHeight="1" x14ac:dyDescent="0.25">
      <c r="B3" s="19" t="s">
        <v>44</v>
      </c>
      <c r="C3" s="1344">
        <f>Eingabetabelle!$E$3</f>
        <v>0</v>
      </c>
      <c r="D3" s="1345"/>
      <c r="E3" s="1345"/>
      <c r="F3" s="1345"/>
      <c r="J3" s="1343" t="s">
        <v>56</v>
      </c>
      <c r="K3" s="1343"/>
      <c r="L3" s="1343"/>
    </row>
    <row r="4" spans="1:12" ht="15" customHeight="1" thickBot="1" x14ac:dyDescent="0.25">
      <c r="A4" s="2"/>
      <c r="B4" t="s">
        <v>51</v>
      </c>
    </row>
    <row r="5" spans="1:12" ht="66.75" customHeight="1" thickBot="1" x14ac:dyDescent="0.25">
      <c r="A5" s="47"/>
      <c r="B5" s="48"/>
      <c r="C5" s="48"/>
      <c r="D5" s="48"/>
      <c r="E5" s="48"/>
      <c r="F5" s="48"/>
      <c r="G5" s="49" t="s">
        <v>45</v>
      </c>
      <c r="H5" s="49" t="s">
        <v>46</v>
      </c>
      <c r="I5" s="49" t="s">
        <v>47</v>
      </c>
      <c r="J5" s="49" t="s">
        <v>48</v>
      </c>
      <c r="K5" s="49" t="s">
        <v>49</v>
      </c>
      <c r="L5" s="49" t="s">
        <v>50</v>
      </c>
    </row>
    <row r="6" spans="1:12" ht="15" customHeight="1" outlineLevel="1" x14ac:dyDescent="0.2">
      <c r="A6" s="34" t="s">
        <v>9</v>
      </c>
      <c r="B6" s="1346" t="s">
        <v>289</v>
      </c>
      <c r="C6" s="1346"/>
      <c r="D6" s="1346"/>
      <c r="E6" s="1346"/>
      <c r="F6" s="1347"/>
      <c r="G6" s="1348"/>
      <c r="H6" s="1349"/>
      <c r="I6" s="1349"/>
      <c r="J6" s="1349"/>
      <c r="K6" s="1349"/>
      <c r="L6" s="1350"/>
    </row>
    <row r="7" spans="1:12" ht="19.5" customHeight="1" outlineLevel="1" x14ac:dyDescent="0.2">
      <c r="A7" s="35"/>
      <c r="B7" s="1230"/>
      <c r="C7" s="1230"/>
      <c r="D7" s="1230"/>
      <c r="E7" s="1230"/>
      <c r="F7" s="1341"/>
      <c r="G7" s="1351"/>
      <c r="H7" s="1352"/>
      <c r="I7" s="1352"/>
      <c r="J7" s="1352"/>
      <c r="K7" s="1352"/>
      <c r="L7" s="1353"/>
    </row>
    <row r="8" spans="1:12" ht="3.75" customHeight="1" outlineLevel="1" x14ac:dyDescent="0.2">
      <c r="A8" s="36"/>
      <c r="B8" s="20"/>
      <c r="C8" s="20"/>
      <c r="D8" s="20"/>
      <c r="E8" s="20"/>
      <c r="F8" s="31"/>
      <c r="G8" s="43"/>
      <c r="H8" s="44"/>
      <c r="I8" s="44"/>
      <c r="J8" s="44"/>
      <c r="K8" s="44"/>
      <c r="L8" s="44"/>
    </row>
    <row r="9" spans="1:12" ht="15" customHeight="1" outlineLevel="1" x14ac:dyDescent="0.2">
      <c r="A9" s="36"/>
      <c r="B9" s="1333" t="str">
        <f>"1a     Kosten pro Monat im Jahr "&amp;Eingabetabelle!Q2</f>
        <v xml:space="preserve">1a     Kosten pro Monat im Jahr </v>
      </c>
      <c r="C9" s="1333"/>
      <c r="D9" s="1333"/>
      <c r="E9" s="1333"/>
      <c r="F9" s="1340"/>
      <c r="G9" s="53" t="e">
        <f>IF(Einstellungen!$C$25,'KK bis 6 Std.'!$H$56,"")</f>
        <v>#DIV/0!</v>
      </c>
      <c r="H9" s="53" t="e">
        <f>IF(Einstellungen!$C$25,'KK über 6 Std.'!$H$56,"")</f>
        <v>#DIV/0!</v>
      </c>
      <c r="I9" s="53" t="e">
        <f>IF(Einstellungen!$C$26,'KG bis 6 Std.'!$H$57,"")</f>
        <v>#DIV/0!</v>
      </c>
      <c r="J9" s="53" t="e">
        <f>IF(Einstellungen!$C$26,'KG über 6 Std.'!$H$57,"")</f>
        <v>#DIV/0!</v>
      </c>
      <c r="K9" s="53" t="e">
        <f>IF(Einstellungen!$C$27,'Hort bis 4 Std.'!$H$57,"")</f>
        <v>#DIV/0!</v>
      </c>
      <c r="L9" s="53" t="e">
        <f>IF(Einstellungen!$C$27,'Hort über 4 Std.'!$H$57,"")</f>
        <v>#DIV/0!</v>
      </c>
    </row>
    <row r="10" spans="1:12" ht="15" outlineLevel="1" x14ac:dyDescent="0.2">
      <c r="A10" s="35"/>
      <c r="B10" s="1230" t="s">
        <v>52</v>
      </c>
      <c r="C10" s="1230"/>
      <c r="D10" s="1230"/>
      <c r="E10" s="1230"/>
      <c r="F10" s="1341"/>
      <c r="G10" s="224" t="e">
        <f>IF(Einstellungen!$C$25,G9*3,"")</f>
        <v>#DIV/0!</v>
      </c>
      <c r="H10" s="224" t="e">
        <f>IF(Einstellungen!$C$25,H9*3,"")</f>
        <v>#DIV/0!</v>
      </c>
      <c r="I10" s="224" t="e">
        <f>IF(Einstellungen!$C$26,I9*3,"")</f>
        <v>#DIV/0!</v>
      </c>
      <c r="J10" s="224" t="e">
        <f>IF(Einstellungen!$C$26,J9*3,"")</f>
        <v>#DIV/0!</v>
      </c>
      <c r="K10" s="224" t="e">
        <f>IF(Einstellungen!$C$27,K9*3,"")</f>
        <v>#DIV/0!</v>
      </c>
      <c r="L10" s="224" t="e">
        <f>IF(Einstellungen!$C$27,L9*3,"")</f>
        <v>#DIV/0!</v>
      </c>
    </row>
    <row r="11" spans="1:12" ht="5.25" customHeight="1" outlineLevel="1" x14ac:dyDescent="0.2">
      <c r="A11" s="36"/>
      <c r="B11" s="20"/>
      <c r="C11" s="20"/>
      <c r="D11" s="20"/>
      <c r="E11" s="20"/>
      <c r="F11" s="31"/>
      <c r="G11" s="1334"/>
      <c r="H11" s="1335"/>
      <c r="I11" s="1335"/>
      <c r="J11" s="1335"/>
      <c r="K11" s="1335"/>
      <c r="L11" s="1336"/>
    </row>
    <row r="12" spans="1:12" ht="15" customHeight="1" outlineLevel="1" x14ac:dyDescent="0.2">
      <c r="A12" s="226" t="s">
        <v>29</v>
      </c>
      <c r="B12" s="1228" t="s">
        <v>84</v>
      </c>
      <c r="C12" s="1228"/>
      <c r="D12" s="1228"/>
      <c r="E12" s="1228"/>
      <c r="F12" s="1342"/>
      <c r="G12" s="1334"/>
      <c r="H12" s="1335"/>
      <c r="I12" s="1335"/>
      <c r="J12" s="1335"/>
      <c r="K12" s="1335"/>
      <c r="L12" s="1336"/>
    </row>
    <row r="13" spans="1:12" ht="12.75" customHeight="1" outlineLevel="1" x14ac:dyDescent="0.2">
      <c r="A13" s="227"/>
      <c r="B13" s="1228"/>
      <c r="C13" s="1228"/>
      <c r="D13" s="1228"/>
      <c r="E13" s="1228"/>
      <c r="F13" s="1342"/>
      <c r="G13" s="1334"/>
      <c r="H13" s="1335"/>
      <c r="I13" s="1335"/>
      <c r="J13" s="1335"/>
      <c r="K13" s="1335"/>
      <c r="L13" s="1336"/>
    </row>
    <row r="14" spans="1:12" ht="18.75" customHeight="1" outlineLevel="1" x14ac:dyDescent="0.2">
      <c r="A14" s="228"/>
      <c r="B14" s="1230"/>
      <c r="C14" s="1230"/>
      <c r="D14" s="1230"/>
      <c r="E14" s="1230"/>
      <c r="F14" s="1341"/>
      <c r="G14" s="1337"/>
      <c r="H14" s="1338"/>
      <c r="I14" s="1338"/>
      <c r="J14" s="1338"/>
      <c r="K14" s="1338"/>
      <c r="L14" s="1339"/>
    </row>
    <row r="15" spans="1:12" ht="3.75" customHeight="1" outlineLevel="1" x14ac:dyDescent="0.2">
      <c r="A15" s="39"/>
      <c r="B15" s="20"/>
      <c r="C15" s="20"/>
      <c r="D15" s="20"/>
      <c r="E15" s="20"/>
      <c r="F15" s="31"/>
      <c r="G15" s="45"/>
      <c r="H15" s="46"/>
      <c r="I15" s="44"/>
      <c r="J15" s="44"/>
      <c r="K15" s="44"/>
      <c r="L15" s="44"/>
    </row>
    <row r="16" spans="1:12" ht="15" outlineLevel="1" x14ac:dyDescent="0.2">
      <c r="A16" s="39"/>
      <c r="B16" s="1333" t="str">
        <f>"2a     Kosten im Monat im Jahr "&amp;Eingabetabelle!Q2</f>
        <v xml:space="preserve">2a     Kosten im Monat im Jahr </v>
      </c>
      <c r="C16" s="1333"/>
      <c r="D16" s="1333"/>
      <c r="E16" s="1333"/>
      <c r="F16" s="31"/>
      <c r="G16" s="53" t="e">
        <f>IF(Einstellungen!$C$25,'KK bis 6 Std.'!$H$60,"")</f>
        <v>#DIV/0!</v>
      </c>
      <c r="H16" s="53" t="e">
        <f>IF(Einstellungen!$C$25,'KK über 6 Std.'!$H$60,"")</f>
        <v>#DIV/0!</v>
      </c>
      <c r="I16" s="53" t="e">
        <f>IF(Einstellungen!$C$26,'KG bis 6 Std.'!$H$61,"")</f>
        <v>#DIV/0!</v>
      </c>
      <c r="J16" s="53" t="e">
        <f>IF(Einstellungen!$C$26,'KG über 6 Std.'!$H$61,"")</f>
        <v>#DIV/0!</v>
      </c>
      <c r="K16" s="53" t="e">
        <f>IF(Einstellungen!$C$27,'Hort bis 4 Std.'!$H$61,"")</f>
        <v>#DIV/0!</v>
      </c>
      <c r="L16" s="53" t="e">
        <f>IF(Einstellungen!$C$27,'Hort über 4 Std.'!$H$61,"")</f>
        <v>#DIV/0!</v>
      </c>
    </row>
    <row r="17" spans="1:17" ht="15" outlineLevel="1" x14ac:dyDescent="0.2">
      <c r="A17" s="40"/>
      <c r="B17" s="1230" t="s">
        <v>53</v>
      </c>
      <c r="C17" s="1230"/>
      <c r="D17" s="1230"/>
      <c r="E17" s="1230"/>
      <c r="F17" s="225"/>
      <c r="G17" s="224" t="e">
        <f>IF(Einstellungen!$C$25,G16*3,"")</f>
        <v>#DIV/0!</v>
      </c>
      <c r="H17" s="224" t="e">
        <f>IF(Einstellungen!$C$25,H16*3,"")</f>
        <v>#DIV/0!</v>
      </c>
      <c r="I17" s="224" t="e">
        <f>IF(Einstellungen!$C$26,I16*3,"")</f>
        <v>#DIV/0!</v>
      </c>
      <c r="J17" s="224" t="e">
        <f>IF(Einstellungen!$C$26,J16*3,"")</f>
        <v>#DIV/0!</v>
      </c>
      <c r="K17" s="224" t="e">
        <f>IF(Einstellungen!$C$27,K16*3,"")</f>
        <v>#DIV/0!</v>
      </c>
      <c r="L17" s="224" t="e">
        <f>IF(Einstellungen!$C$27,L16*3,"")</f>
        <v>#DIV/0!</v>
      </c>
    </row>
    <row r="18" spans="1:17" ht="5.25" customHeight="1" outlineLevel="1" x14ac:dyDescent="0.2">
      <c r="A18" s="39"/>
      <c r="B18" s="20"/>
      <c r="C18" s="20"/>
      <c r="D18" s="20"/>
      <c r="E18" s="20"/>
      <c r="F18" s="31"/>
      <c r="G18" s="1334"/>
      <c r="H18" s="1335"/>
      <c r="I18" s="1335"/>
      <c r="J18" s="1335"/>
      <c r="K18" s="1335"/>
      <c r="L18" s="1336"/>
    </row>
    <row r="19" spans="1:17" ht="15" outlineLevel="1" x14ac:dyDescent="0.2">
      <c r="A19" s="41" t="s">
        <v>35</v>
      </c>
      <c r="B19" s="1228" t="s">
        <v>288</v>
      </c>
      <c r="C19" s="1228"/>
      <c r="D19" s="1228"/>
      <c r="E19" s="1228"/>
      <c r="F19" s="1342"/>
      <c r="G19" s="1334"/>
      <c r="H19" s="1335"/>
      <c r="I19" s="1335"/>
      <c r="J19" s="1335"/>
      <c r="K19" s="1335"/>
      <c r="L19" s="1336"/>
    </row>
    <row r="20" spans="1:17" ht="7.5" customHeight="1" outlineLevel="1" x14ac:dyDescent="0.2">
      <c r="A20" s="39"/>
      <c r="B20" s="1228"/>
      <c r="C20" s="1228"/>
      <c r="D20" s="1228"/>
      <c r="E20" s="1228"/>
      <c r="F20" s="1342"/>
      <c r="G20" s="1334"/>
      <c r="H20" s="1335"/>
      <c r="I20" s="1335"/>
      <c r="J20" s="1335"/>
      <c r="K20" s="1335"/>
      <c r="L20" s="1336"/>
    </row>
    <row r="21" spans="1:17" ht="9" customHeight="1" outlineLevel="1" x14ac:dyDescent="0.2">
      <c r="A21" s="39"/>
      <c r="B21" s="1228"/>
      <c r="C21" s="1228"/>
      <c r="D21" s="1228"/>
      <c r="E21" s="1228"/>
      <c r="F21" s="1342"/>
      <c r="G21" s="1334"/>
      <c r="H21" s="1335"/>
      <c r="I21" s="1335"/>
      <c r="J21" s="1335"/>
      <c r="K21" s="1335"/>
      <c r="L21" s="1336"/>
    </row>
    <row r="22" spans="1:17" ht="12.75" customHeight="1" outlineLevel="1" x14ac:dyDescent="0.2">
      <c r="A22" s="40"/>
      <c r="B22" s="1230"/>
      <c r="C22" s="1230"/>
      <c r="D22" s="1230"/>
      <c r="E22" s="1230"/>
      <c r="F22" s="1341"/>
      <c r="G22" s="1337"/>
      <c r="H22" s="1338"/>
      <c r="I22" s="1338"/>
      <c r="J22" s="1338"/>
      <c r="K22" s="1338"/>
      <c r="L22" s="1339"/>
    </row>
    <row r="23" spans="1:17" ht="5.25" customHeight="1" outlineLevel="1" x14ac:dyDescent="0.2">
      <c r="A23" s="39"/>
      <c r="B23" s="21"/>
      <c r="C23" s="21"/>
      <c r="D23" s="21"/>
      <c r="E23" s="21"/>
      <c r="F23" s="32"/>
      <c r="G23" s="45"/>
      <c r="H23" s="46"/>
      <c r="I23" s="44"/>
      <c r="J23" s="44"/>
      <c r="K23" s="44"/>
      <c r="L23" s="44"/>
      <c r="O23" s="1324" t="s">
        <v>287</v>
      </c>
      <c r="P23" s="1325"/>
      <c r="Q23" s="1326"/>
    </row>
    <row r="24" spans="1:17" ht="15" outlineLevel="1" x14ac:dyDescent="0.2">
      <c r="A24" s="39"/>
      <c r="B24" s="1333" t="str">
        <f>"3a     Kosten im Monat im Jahr "&amp;Eingabetabelle!Q2</f>
        <v xml:space="preserve">3a     Kosten im Monat im Jahr </v>
      </c>
      <c r="C24" s="1333"/>
      <c r="D24" s="1333"/>
      <c r="E24" s="1333"/>
      <c r="F24" s="1340"/>
      <c r="G24" s="53" t="e">
        <f>IF(Einstellungen!$C$25,'KK bis 6 Std.'!$H$64,"")</f>
        <v>#DIV/0!</v>
      </c>
      <c r="H24" s="53" t="e">
        <f>IF(Einstellungen!$C$25,'KK über 6 Std.'!$H$64,"")</f>
        <v>#DIV/0!</v>
      </c>
      <c r="I24" s="53" t="e">
        <f>IF(Einstellungen!$C$26,'KG bis 6 Std.'!$H$65,"")</f>
        <v>#DIV/0!</v>
      </c>
      <c r="J24" s="53" t="e">
        <f>IF(Einstellungen!$C$26,'KG über 6 Std.'!$H$65,"")</f>
        <v>#DIV/0!</v>
      </c>
      <c r="K24" s="53" t="e">
        <f>IF(Einstellungen!$C$27,'Hort bis 4 Std.'!$H$65,"")</f>
        <v>#DIV/0!</v>
      </c>
      <c r="L24" s="53" t="e">
        <f>IF(Einstellungen!$C$27,'Hort über 4 Std.'!$H$65,"")</f>
        <v>#DIV/0!</v>
      </c>
      <c r="O24" s="1327"/>
      <c r="P24" s="1328"/>
      <c r="Q24" s="1329"/>
    </row>
    <row r="25" spans="1:17" ht="15" outlineLevel="1" x14ac:dyDescent="0.2">
      <c r="A25" s="40"/>
      <c r="B25" s="1230" t="s">
        <v>54</v>
      </c>
      <c r="C25" s="1230"/>
      <c r="D25" s="1230"/>
      <c r="E25" s="1230"/>
      <c r="F25" s="1341"/>
      <c r="G25" s="224" t="e">
        <f>IF(Einstellungen!$C$25,G24*3,"")</f>
        <v>#DIV/0!</v>
      </c>
      <c r="H25" s="224" t="e">
        <f>IF(Einstellungen!$C$25,H24*3,"")</f>
        <v>#DIV/0!</v>
      </c>
      <c r="I25" s="224" t="e">
        <f>IF(Einstellungen!$C$26,I24*3,"")</f>
        <v>#DIV/0!</v>
      </c>
      <c r="J25" s="224" t="e">
        <f>IF(Einstellungen!$C$26,J24*3,"")</f>
        <v>#DIV/0!</v>
      </c>
      <c r="K25" s="224" t="e">
        <f>IF(Einstellungen!$C$27,K24*3,"")</f>
        <v>#DIV/0!</v>
      </c>
      <c r="L25" s="224" t="e">
        <f>IF(Einstellungen!$C$27,L24*3,"")</f>
        <v>#DIV/0!</v>
      </c>
      <c r="O25" s="1330"/>
      <c r="P25" s="1331"/>
      <c r="Q25" s="1332"/>
    </row>
    <row r="26" spans="1:17" ht="4.5" customHeight="1" outlineLevel="1" x14ac:dyDescent="0.2">
      <c r="A26" s="36"/>
      <c r="B26" s="12"/>
      <c r="C26" s="12"/>
      <c r="D26" s="12"/>
      <c r="E26" s="12"/>
      <c r="F26" s="33"/>
      <c r="G26" s="1334"/>
      <c r="H26" s="1335"/>
      <c r="I26" s="1335"/>
      <c r="J26" s="1335"/>
      <c r="K26" s="1335"/>
      <c r="L26" s="1336"/>
      <c r="O26" s="52" t="str">
        <f>"4a    Kosten im Monat im Jahr "&amp;Einstellungen!C4</f>
        <v>4a    Kosten im Monat im Jahr 2023</v>
      </c>
      <c r="P26" s="52"/>
      <c r="Q26" s="52"/>
    </row>
    <row r="27" spans="1:17" ht="15" customHeight="1" outlineLevel="1" x14ac:dyDescent="0.2">
      <c r="A27" s="38" t="str">
        <f>IF(Einstellungen!C23,"4.","")</f>
        <v>4.</v>
      </c>
      <c r="B27" s="1228" t="str">
        <f>IF(Einstellungen!C23,O23,"")</f>
        <v>Kostensatz, die die amtsfreie Gemeinde/ Stadt bzw. Amt
für Kinder ausserhalb ihres Zuständigkeitsbereiches, aber im LK PM zahlt</v>
      </c>
      <c r="C27" s="1228"/>
      <c r="D27" s="1228"/>
      <c r="E27" s="1228"/>
      <c r="F27" s="1342"/>
      <c r="G27" s="1334"/>
      <c r="H27" s="1335"/>
      <c r="I27" s="1335"/>
      <c r="J27" s="1335"/>
      <c r="K27" s="1335"/>
      <c r="L27" s="1336"/>
      <c r="O27" s="52" t="s">
        <v>55</v>
      </c>
      <c r="P27" s="52"/>
      <c r="Q27" s="52"/>
    </row>
    <row r="28" spans="1:17" ht="15" outlineLevel="1" x14ac:dyDescent="0.2">
      <c r="A28" s="36"/>
      <c r="B28" s="1228"/>
      <c r="C28" s="1228"/>
      <c r="D28" s="1228"/>
      <c r="E28" s="1228"/>
      <c r="F28" s="1342"/>
      <c r="G28" s="1334"/>
      <c r="H28" s="1335"/>
      <c r="I28" s="1335"/>
      <c r="J28" s="1335"/>
      <c r="K28" s="1335"/>
      <c r="L28" s="1336"/>
    </row>
    <row r="29" spans="1:17" ht="9" customHeight="1" outlineLevel="1" x14ac:dyDescent="0.2">
      <c r="A29" s="35"/>
      <c r="B29" s="1230"/>
      <c r="C29" s="1230"/>
      <c r="D29" s="1230"/>
      <c r="E29" s="1230"/>
      <c r="F29" s="1341"/>
      <c r="G29" s="1337"/>
      <c r="H29" s="1338"/>
      <c r="I29" s="1338"/>
      <c r="J29" s="1338"/>
      <c r="K29" s="1338"/>
      <c r="L29" s="1339"/>
    </row>
    <row r="30" spans="1:17" ht="3.75" customHeight="1" outlineLevel="1" x14ac:dyDescent="0.2">
      <c r="A30" s="36"/>
      <c r="B30" s="20"/>
      <c r="C30" s="20"/>
      <c r="D30" s="20"/>
      <c r="E30" s="20"/>
      <c r="F30" s="31"/>
      <c r="G30" s="45"/>
      <c r="H30" s="46"/>
      <c r="I30" s="44"/>
      <c r="J30" s="44"/>
      <c r="K30" s="44"/>
      <c r="L30" s="44"/>
    </row>
    <row r="31" spans="1:17" ht="15" outlineLevel="1" x14ac:dyDescent="0.2">
      <c r="A31" s="36"/>
      <c r="B31" s="1333" t="str">
        <f>IF(Einstellungen!C23,O26,"")</f>
        <v>4a    Kosten im Monat im Jahr 2023</v>
      </c>
      <c r="C31" s="1333"/>
      <c r="D31" s="1333"/>
      <c r="E31" s="1333"/>
      <c r="F31" s="32"/>
      <c r="G31" s="55" t="e">
        <f>IF(Einstellungen!$C$23,IF(Einstellungen!$C$25,'KK bis 6 Std.'!#REF!,""),"")</f>
        <v>#REF!</v>
      </c>
      <c r="H31" s="55" t="e">
        <f>IF(Einstellungen!$C$23,IF(Einstellungen!$C$25,'KK über 6 Std.'!#REF!,""),"")</f>
        <v>#REF!</v>
      </c>
      <c r="I31" s="55" t="e">
        <f>IF(Einstellungen!$C$23,IF(Einstellungen!$C$26,'KG bis 6 Std.'!#REF!,""),"")</f>
        <v>#REF!</v>
      </c>
      <c r="J31" s="55" t="e">
        <f>IF(Einstellungen!$C$23,IF(Einstellungen!$C$26,'KG über 6 Std.'!#REF!,""),"")</f>
        <v>#REF!</v>
      </c>
      <c r="K31" s="55" t="e">
        <f>IF(Einstellungen!$C$23,IF(Einstellungen!$C$27,'Hort bis 4 Std.'!#REF!,""),"")</f>
        <v>#REF!</v>
      </c>
      <c r="L31" s="55" t="e">
        <f>IF(Einstellungen!$C$23,IF(Einstellungen!$C$27,'Hort über 4 Std.'!#REF!,""),"")</f>
        <v>#REF!</v>
      </c>
    </row>
    <row r="32" spans="1:17" ht="15" outlineLevel="1" x14ac:dyDescent="0.2">
      <c r="A32" s="35"/>
      <c r="B32" s="1230" t="str">
        <f>IF(Einstellungen!C23,O27,"")</f>
        <v>4b    Kosten im Quartal</v>
      </c>
      <c r="C32" s="1230"/>
      <c r="D32" s="1230"/>
      <c r="E32" s="1230"/>
      <c r="F32" s="222"/>
      <c r="G32" s="56" t="e">
        <f>IF(Einstellungen!$C$23,IF(Einstellungen!$C$25,G31*3,""),"")</f>
        <v>#REF!</v>
      </c>
      <c r="H32" s="56" t="e">
        <f>IF(Einstellungen!$C$23,IF(Einstellungen!$C$25,H31*3,""),"")</f>
        <v>#REF!</v>
      </c>
      <c r="I32" s="56" t="e">
        <f>IF(Einstellungen!$C$23,IF(Einstellungen!$C$26,I31*3,""),"")</f>
        <v>#REF!</v>
      </c>
      <c r="J32" s="56" t="e">
        <f>IF(Einstellungen!$C$23,IF(Einstellungen!$C$26,J31*3,""),"")</f>
        <v>#REF!</v>
      </c>
      <c r="K32" s="56" t="e">
        <f>IF(Einstellungen!$C$23,IF(Einstellungen!$C$27,K31*3,""),"")</f>
        <v>#REF!</v>
      </c>
      <c r="L32" s="56" t="e">
        <f>IF(Einstellungen!$C$23,IF(Einstellungen!$C$27,L31*3,""),"")</f>
        <v>#REF!</v>
      </c>
    </row>
    <row r="33" spans="1:13" ht="3.75" customHeight="1" outlineLevel="1" x14ac:dyDescent="0.2">
      <c r="A33" s="12"/>
      <c r="B33" s="58"/>
      <c r="C33" s="58"/>
      <c r="D33" s="58"/>
      <c r="E33" s="58"/>
      <c r="F33" s="58"/>
      <c r="G33" s="59"/>
      <c r="H33" s="59"/>
      <c r="I33" s="59"/>
      <c r="J33" s="59"/>
      <c r="K33" s="59"/>
      <c r="L33" s="134"/>
      <c r="M33" s="23"/>
    </row>
    <row r="34" spans="1:13" ht="2.25" customHeight="1" outlineLevel="1" x14ac:dyDescent="0.2">
      <c r="A34" s="57"/>
      <c r="B34" s="65"/>
      <c r="C34" s="65"/>
      <c r="D34" s="65"/>
      <c r="E34" s="65"/>
      <c r="F34" s="64"/>
      <c r="G34" s="66"/>
      <c r="H34" s="66"/>
      <c r="I34" s="66"/>
      <c r="J34" s="66"/>
      <c r="K34" s="66"/>
      <c r="L34" s="133"/>
      <c r="M34" s="23"/>
    </row>
    <row r="35" spans="1:13" ht="14.25" customHeight="1" outlineLevel="1" x14ac:dyDescent="0.2">
      <c r="A35" s="136" t="str">
        <f>IF(Einstellungen!C24,"5.","")</f>
        <v>5.</v>
      </c>
      <c r="B35" s="1333" t="str">
        <f>IF(Einstellungen!C24,"Tagessatz für Kinder, die ihren gewöhnlichen Aufenthalt  im LK PM haben und innerhalb des Amtes in einer anderen als die Wohnortgemeinde eine Kita besuchen.","")</f>
        <v>Tagessatz für Kinder, die ihren gewöhnlichen Aufenthalt  im LK PM haben und innerhalb des Amtes in einer anderen als die Wohnortgemeinde eine Kita besuchen.</v>
      </c>
      <c r="C35" s="1333"/>
      <c r="D35" s="1333"/>
      <c r="E35" s="1333"/>
      <c r="F35" s="1333"/>
      <c r="G35" s="1334"/>
      <c r="H35" s="1335"/>
      <c r="I35" s="1335"/>
      <c r="J35" s="1335"/>
      <c r="K35" s="1335"/>
      <c r="L35" s="1336"/>
    </row>
    <row r="36" spans="1:13" ht="12" customHeight="1" outlineLevel="1" x14ac:dyDescent="0.2">
      <c r="A36" s="36"/>
      <c r="B36" s="1333"/>
      <c r="C36" s="1333"/>
      <c r="D36" s="1333"/>
      <c r="E36" s="1333"/>
      <c r="F36" s="1333"/>
      <c r="G36" s="1334"/>
      <c r="H36" s="1335"/>
      <c r="I36" s="1335"/>
      <c r="J36" s="1335"/>
      <c r="K36" s="1335"/>
      <c r="L36" s="1336"/>
    </row>
    <row r="37" spans="1:13" ht="4.5" customHeight="1" outlineLevel="1" x14ac:dyDescent="0.2">
      <c r="A37" s="36"/>
      <c r="B37" s="1333"/>
      <c r="C37" s="1333"/>
      <c r="D37" s="1333"/>
      <c r="E37" s="1333"/>
      <c r="F37" s="1333"/>
      <c r="G37" s="1337"/>
      <c r="H37" s="1338"/>
      <c r="I37" s="1338"/>
      <c r="J37" s="1338"/>
      <c r="K37" s="1338"/>
      <c r="L37" s="1339"/>
    </row>
    <row r="38" spans="1:13" ht="3.75" customHeight="1" outlineLevel="1" x14ac:dyDescent="0.2">
      <c r="A38" s="57"/>
      <c r="B38" s="42"/>
      <c r="C38" s="42"/>
      <c r="D38" s="42"/>
      <c r="E38" s="42"/>
      <c r="F38" s="63"/>
      <c r="G38" s="60"/>
      <c r="H38" s="60"/>
      <c r="I38" s="61"/>
      <c r="J38" s="61"/>
      <c r="K38" s="61"/>
      <c r="L38" s="61"/>
    </row>
    <row r="39" spans="1:13" ht="15" customHeight="1" outlineLevel="1" x14ac:dyDescent="0.2">
      <c r="A39" s="36"/>
      <c r="B39" s="1333" t="str">
        <f>IF(Einstellungen!C24,"5a     Kosten im Monat im Jahr "&amp;Einstellungen!C4,"")</f>
        <v>5a     Kosten im Monat im Jahr 2023</v>
      </c>
      <c r="C39" s="1333"/>
      <c r="D39" s="1333"/>
      <c r="E39" s="1333"/>
      <c r="F39" s="21"/>
      <c r="G39" s="54" t="e">
        <f>IF(Einstellungen!$C$24,IF(Einstellungen!$C$25,'KK bis 6 Std.'!$H$68,""),"")</f>
        <v>#DIV/0!</v>
      </c>
      <c r="H39" s="54" t="e">
        <f>IF(Einstellungen!$C$24,IF(Einstellungen!$C$25,'KK über 6 Std.'!$H$68,""),"")</f>
        <v>#DIV/0!</v>
      </c>
      <c r="I39" s="54" t="e">
        <f>IF(Einstellungen!$C$24,IF(Einstellungen!$C$26,'KG bis 6 Std.'!$H$69,""),"")</f>
        <v>#DIV/0!</v>
      </c>
      <c r="J39" s="54" t="e">
        <f>IF(Einstellungen!$C$24,IF(Einstellungen!$C$26,'KG über 6 Std.'!$H$69,""),"")</f>
        <v>#DIV/0!</v>
      </c>
      <c r="K39" s="54" t="e">
        <f>IF(Einstellungen!$C$24,IF(Einstellungen!$C$27,'Hort bis 4 Std.'!$H$69,""),"")</f>
        <v>#DIV/0!</v>
      </c>
      <c r="L39" s="54" t="e">
        <f>IF(Einstellungen!$C$24,IF(Einstellungen!$C$27,'Hort über 4 Std.'!$H$72,""),"")</f>
        <v>#DIV/0!</v>
      </c>
    </row>
    <row r="40" spans="1:13" ht="15.75" customHeight="1" outlineLevel="1" x14ac:dyDescent="0.2">
      <c r="A40" s="35"/>
      <c r="B40" s="1333" t="str">
        <f>IF(Einstellungen!C24,"5b    Kosten im Quartal","")</f>
        <v>5b    Kosten im Quartal</v>
      </c>
      <c r="C40" s="1333"/>
      <c r="D40" s="1333"/>
      <c r="E40" s="1333"/>
      <c r="F40" s="21"/>
      <c r="G40" s="54" t="e">
        <f>IF(Einstellungen!$C$24,IF(Einstellungen!$C$25,G39*3,""),"")</f>
        <v>#DIV/0!</v>
      </c>
      <c r="H40" s="54" t="e">
        <f>IF(Einstellungen!$C$24,IF(Einstellungen!$C$25,H39*3,""),"")</f>
        <v>#DIV/0!</v>
      </c>
      <c r="I40" s="54" t="e">
        <f>IF(Einstellungen!$C$24,IF(Einstellungen!$C$26,I39*3,""),"")</f>
        <v>#DIV/0!</v>
      </c>
      <c r="J40" s="54" t="e">
        <f>IF(Einstellungen!$C$24,IF(Einstellungen!$C$26,J39*3,""),"")</f>
        <v>#DIV/0!</v>
      </c>
      <c r="K40" s="54" t="e">
        <f>IF(Einstellungen!$C$24,IF(Einstellungen!$C$27,K39*3,""),"")</f>
        <v>#DIV/0!</v>
      </c>
      <c r="L40" s="54" t="e">
        <f>IF(Einstellungen!$C$24,IF(Einstellungen!$C$27,L39*3,""),"")</f>
        <v>#DIV/0!</v>
      </c>
    </row>
    <row r="41" spans="1:13" ht="3" customHeight="1" x14ac:dyDescent="0.2">
      <c r="A41" s="62"/>
      <c r="B41" s="62"/>
      <c r="C41" s="62"/>
      <c r="D41" s="62"/>
      <c r="E41" s="62"/>
      <c r="F41" s="62"/>
      <c r="G41" s="62"/>
      <c r="H41" s="62"/>
      <c r="I41" s="62"/>
      <c r="J41" s="62"/>
      <c r="K41" s="62"/>
      <c r="L41" s="62"/>
    </row>
    <row r="42" spans="1:13" ht="3.75" customHeight="1" x14ac:dyDescent="0.2"/>
    <row r="43" spans="1:13" ht="3" customHeight="1" x14ac:dyDescent="0.2">
      <c r="A43" s="36"/>
      <c r="B43" s="58"/>
      <c r="C43" s="58"/>
      <c r="D43" s="58"/>
      <c r="E43" s="58"/>
      <c r="F43" s="223"/>
      <c r="G43" s="59"/>
      <c r="H43" s="59"/>
      <c r="I43" s="59"/>
      <c r="J43" s="59"/>
      <c r="K43" s="59"/>
      <c r="L43" s="43"/>
    </row>
    <row r="44" spans="1:13" ht="30" customHeight="1" x14ac:dyDescent="0.2">
      <c r="A44" s="220" t="s">
        <v>202</v>
      </c>
      <c r="B44" s="1333" t="s">
        <v>346</v>
      </c>
      <c r="C44" s="1333"/>
      <c r="D44" s="1333"/>
      <c r="E44" s="1333"/>
      <c r="F44" s="1333"/>
      <c r="G44" s="1334"/>
      <c r="H44" s="1335"/>
      <c r="I44" s="1335"/>
      <c r="J44" s="1335"/>
      <c r="K44" s="1335"/>
      <c r="L44" s="1336"/>
    </row>
    <row r="45" spans="1:13" ht="3" customHeight="1" x14ac:dyDescent="0.2">
      <c r="A45" s="57"/>
      <c r="B45" s="42"/>
      <c r="C45" s="42"/>
      <c r="D45" s="42"/>
      <c r="E45" s="42"/>
      <c r="F45" s="63"/>
      <c r="G45" s="60"/>
      <c r="H45" s="60"/>
      <c r="I45" s="61"/>
      <c r="J45" s="61"/>
      <c r="K45" s="61"/>
      <c r="L45" s="61"/>
    </row>
    <row r="46" spans="1:13" ht="15" x14ac:dyDescent="0.2">
      <c r="A46" s="35"/>
      <c r="B46" s="1357" t="str">
        <f>"6a Beitrag je Monat "&amp;Einstellungen!C4</f>
        <v>6a Beitrag je Monat 2023</v>
      </c>
      <c r="C46" s="1357"/>
      <c r="D46" s="1357"/>
      <c r="E46" s="1357"/>
      <c r="F46" s="221"/>
      <c r="G46" s="229" t="str">
        <f>'[1]Zusammenfassung Kostensätze'!G38</f>
        <v/>
      </c>
      <c r="H46" s="229" t="str">
        <f>'[1]Zusammenfassung Kostensätze'!H38</f>
        <v/>
      </c>
      <c r="I46" s="229" t="str">
        <f>'[1]Zusammenfassung Kostensätze'!I38</f>
        <v/>
      </c>
      <c r="J46" s="229" t="str">
        <f>'[1]Zusammenfassung Kostensätze'!J38</f>
        <v/>
      </c>
      <c r="K46" s="229" t="str">
        <f>'[1]Zusammenfassung Kostensätze'!K38</f>
        <v/>
      </c>
      <c r="L46" s="229" t="str">
        <f>'[1]Zusammenfassung Kostensätze'!L38</f>
        <v/>
      </c>
    </row>
    <row r="47" spans="1:13" ht="2.25" customHeight="1" x14ac:dyDescent="0.2">
      <c r="A47" s="36"/>
      <c r="B47" s="58"/>
      <c r="C47" s="58"/>
      <c r="D47" s="58"/>
      <c r="E47" s="58"/>
      <c r="F47" s="223"/>
      <c r="G47" s="59"/>
      <c r="H47" s="59"/>
      <c r="I47" s="59"/>
      <c r="J47" s="59"/>
      <c r="K47" s="59"/>
      <c r="L47" s="43"/>
    </row>
    <row r="48" spans="1:13" ht="18" customHeight="1" x14ac:dyDescent="0.2">
      <c r="A48" s="220" t="s">
        <v>223</v>
      </c>
      <c r="B48" s="1333" t="s">
        <v>348</v>
      </c>
      <c r="C48" s="1333"/>
      <c r="D48" s="1333"/>
      <c r="E48" s="1333"/>
      <c r="F48" s="1333"/>
      <c r="G48" s="1334"/>
      <c r="H48" s="1335"/>
      <c r="I48" s="1335"/>
      <c r="J48" s="1335"/>
      <c r="K48" s="1335"/>
      <c r="L48" s="1336"/>
    </row>
    <row r="49" spans="1:12" ht="1.5" customHeight="1" x14ac:dyDescent="0.2">
      <c r="A49" s="57"/>
      <c r="B49" s="42"/>
      <c r="C49" s="42"/>
      <c r="D49" s="42"/>
      <c r="E49" s="42"/>
      <c r="F49" s="63"/>
      <c r="G49" s="60"/>
      <c r="H49" s="60"/>
      <c r="I49" s="61"/>
      <c r="J49" s="61"/>
      <c r="K49" s="61"/>
      <c r="L49" s="61"/>
    </row>
    <row r="50" spans="1:12" ht="15" x14ac:dyDescent="0.2">
      <c r="A50" s="35"/>
      <c r="B50" s="1357" t="str">
        <f>"7a Beitrag im Jahr "&amp;Einstellungen!C4</f>
        <v>7a Beitrag im Jahr 2023</v>
      </c>
      <c r="C50" s="1357"/>
      <c r="D50" s="1357"/>
      <c r="E50" s="1357"/>
      <c r="F50" s="221"/>
      <c r="G50" s="229" t="e">
        <f>'KK bis 6 Std.'!K60*12</f>
        <v>#DIV/0!</v>
      </c>
      <c r="H50" s="229"/>
      <c r="I50" s="229"/>
      <c r="J50" s="229"/>
      <c r="K50" s="229"/>
      <c r="L50" s="229"/>
    </row>
    <row r="51" spans="1:12" ht="34.5" customHeight="1" x14ac:dyDescent="0.2">
      <c r="A51" s="220" t="s">
        <v>224</v>
      </c>
      <c r="B51" s="1354" t="s">
        <v>367</v>
      </c>
      <c r="C51" s="1354"/>
      <c r="D51" s="1354"/>
      <c r="E51" s="1354"/>
      <c r="F51" s="1355"/>
      <c r="G51" s="1334"/>
      <c r="H51" s="1335"/>
      <c r="I51" s="1335"/>
      <c r="J51" s="1335"/>
      <c r="K51" s="1335"/>
      <c r="L51" s="1336"/>
    </row>
    <row r="52" spans="1:12" ht="6" customHeight="1" x14ac:dyDescent="0.2">
      <c r="A52" s="57"/>
      <c r="B52" s="42"/>
      <c r="C52" s="42"/>
      <c r="D52" s="42"/>
      <c r="E52" s="42"/>
      <c r="F52" s="63"/>
      <c r="G52" s="60"/>
      <c r="H52" s="60"/>
      <c r="I52" s="61"/>
      <c r="J52" s="61"/>
      <c r="K52" s="61"/>
      <c r="L52" s="61"/>
    </row>
    <row r="53" spans="1:12" ht="15.75" thickBot="1" x14ac:dyDescent="0.25">
      <c r="A53" s="35"/>
      <c r="B53" s="1356" t="str">
        <f>"8a Beitrag im Jahr "&amp;Einstellungen!C4</f>
        <v>8a Beitrag im Jahr 2023</v>
      </c>
      <c r="C53" s="1356"/>
      <c r="D53" s="1356"/>
      <c r="E53" s="1356"/>
      <c r="F53" s="241"/>
      <c r="G53" s="229"/>
      <c r="H53" s="229"/>
      <c r="I53" s="229">
        <f>IF(Eingabetabelle!$I$15=0,0,Eingabetabelle!$G$32/Eingabetabelle!$I$15/12)</f>
        <v>0</v>
      </c>
      <c r="J53" s="229">
        <f>IF(Eingabetabelle!$I$15=0,0,Eingabetabelle!$G$32/Eingabetabelle!$I$15/12)</f>
        <v>0</v>
      </c>
      <c r="K53" s="229"/>
      <c r="L53" s="229"/>
    </row>
    <row r="54" spans="1:12" ht="15.75" thickTop="1" x14ac:dyDescent="0.2">
      <c r="A54" s="8" t="s">
        <v>42</v>
      </c>
      <c r="B54" s="15" t="str">
        <f>Einstellungen!C6</f>
        <v>örtlicher Träger der Jugendhilfe</v>
      </c>
      <c r="E54" s="8" t="s">
        <v>290</v>
      </c>
      <c r="F54" s="132" t="s">
        <v>338</v>
      </c>
      <c r="K54" s="123" t="s">
        <v>345</v>
      </c>
      <c r="L54" s="125">
        <f>Einstellungen!C3</f>
        <v>45002</v>
      </c>
    </row>
  </sheetData>
  <mergeCells count="32">
    <mergeCell ref="B51:F51"/>
    <mergeCell ref="G51:L51"/>
    <mergeCell ref="B53:E53"/>
    <mergeCell ref="B17:E17"/>
    <mergeCell ref="B31:E31"/>
    <mergeCell ref="B32:E32"/>
    <mergeCell ref="B19:F22"/>
    <mergeCell ref="G18:L22"/>
    <mergeCell ref="B35:F37"/>
    <mergeCell ref="B48:F48"/>
    <mergeCell ref="G48:L48"/>
    <mergeCell ref="B50:E50"/>
    <mergeCell ref="B44:F44"/>
    <mergeCell ref="G44:L44"/>
    <mergeCell ref="B46:E46"/>
    <mergeCell ref="G11:L14"/>
    <mergeCell ref="B12:F14"/>
    <mergeCell ref="B16:E16"/>
    <mergeCell ref="J3:L3"/>
    <mergeCell ref="C3:F3"/>
    <mergeCell ref="B6:F7"/>
    <mergeCell ref="B9:F9"/>
    <mergeCell ref="B10:F10"/>
    <mergeCell ref="G6:L7"/>
    <mergeCell ref="O23:Q25"/>
    <mergeCell ref="B39:E39"/>
    <mergeCell ref="B40:E40"/>
    <mergeCell ref="G35:L37"/>
    <mergeCell ref="G26:L29"/>
    <mergeCell ref="B24:F24"/>
    <mergeCell ref="B25:F25"/>
    <mergeCell ref="B27:F29"/>
  </mergeCells>
  <phoneticPr fontId="18" type="noConversion"/>
  <conditionalFormatting sqref="B51:F51">
    <cfRule type="expression" dxfId="24" priority="4" stopIfTrue="1">
      <formula>$P$12=2</formula>
    </cfRule>
  </conditionalFormatting>
  <conditionalFormatting sqref="B53:E53">
    <cfRule type="expression" dxfId="23" priority="3" stopIfTrue="1">
      <formula>$P$12=2</formula>
    </cfRule>
  </conditionalFormatting>
  <conditionalFormatting sqref="I53">
    <cfRule type="expression" dxfId="22" priority="2" stopIfTrue="1">
      <formula>$P$12=2</formula>
    </cfRule>
  </conditionalFormatting>
  <conditionalFormatting sqref="J53">
    <cfRule type="expression" dxfId="21" priority="1" stopIfTrue="1">
      <formula>$P$12=2</formula>
    </cfRule>
  </conditionalFormatting>
  <printOptions horizontalCentered="1"/>
  <pageMargins left="0.27559055118110237" right="0.27559055118110237" top="0.59055118110236227" bottom="0.19685039370078741" header="0.39370078740157483" footer="0.15748031496062992"/>
  <pageSetup paperSize="9" scale="75" orientation="landscape" horizontalDpi="300" r:id="rId1"/>
  <headerFooter alignWithMargins="0">
    <oddFooter>&amp;Rgedruckt am: &amp;D</oddFooter>
  </headerFooter>
  <ignoredErrors>
    <ignoredError sqref="J42:L42"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3" tint="0.59999389629810485"/>
    <pageSetUpPr fitToPage="1"/>
  </sheetPr>
  <dimension ref="A1:O31"/>
  <sheetViews>
    <sheetView topLeftCell="A7" zoomScale="115" zoomScaleNormal="115" workbookViewId="0">
      <selection activeCell="B10" sqref="B10:E13"/>
    </sheetView>
  </sheetViews>
  <sheetFormatPr baseColWidth="10" defaultRowHeight="12.75" x14ac:dyDescent="0.2"/>
  <cols>
    <col min="1" max="1" width="12" style="878" customWidth="1"/>
    <col min="2" max="2" width="42.42578125" style="878" customWidth="1"/>
    <col min="3" max="3" width="19.85546875" style="878" customWidth="1"/>
    <col min="4" max="4" width="28.140625" style="878" customWidth="1"/>
    <col min="5" max="5" width="14.42578125" style="878" bestFit="1" customWidth="1"/>
    <col min="6" max="6" width="16.28515625" style="878" bestFit="1" customWidth="1"/>
    <col min="7" max="7" width="14.42578125" style="878" bestFit="1" customWidth="1"/>
    <col min="8" max="8" width="17.85546875" style="878" bestFit="1" customWidth="1"/>
    <col min="9" max="9" width="16.140625" style="878" bestFit="1" customWidth="1"/>
    <col min="10" max="10" width="14.42578125" style="878" bestFit="1" customWidth="1"/>
    <col min="11" max="11" width="3.28515625" style="878" customWidth="1"/>
    <col min="12" max="12" width="2.5703125" style="878" customWidth="1"/>
    <col min="13" max="13" width="16.85546875" style="878" hidden="1" customWidth="1"/>
    <col min="14" max="14" width="16" style="878" hidden="1" customWidth="1"/>
    <col min="15" max="15" width="14.140625" style="878" hidden="1" customWidth="1"/>
    <col min="16" max="16" width="15.7109375" style="878" customWidth="1"/>
    <col min="17" max="17" width="14.140625" style="878" customWidth="1"/>
    <col min="18" max="18" width="15" style="878" customWidth="1"/>
    <col min="19" max="19" width="12" style="878" customWidth="1"/>
    <col min="20" max="16384" width="11.42578125" style="878"/>
  </cols>
  <sheetData>
    <row r="1" spans="1:10" ht="15.75" x14ac:dyDescent="0.25">
      <c r="B1" s="879" t="str">
        <f>"Entgelte für Kindertagesstätten  im Jahr "&amp;Einstellungen!C4</f>
        <v>Entgelte für Kindertagesstätten  im Jahr 2023</v>
      </c>
      <c r="H1" s="880"/>
    </row>
    <row r="2" spans="1:10" ht="52.5" customHeight="1" x14ac:dyDescent="0.2">
      <c r="H2" s="880"/>
    </row>
    <row r="3" spans="1:10" ht="17.25" customHeight="1" x14ac:dyDescent="0.25">
      <c r="B3" s="19" t="s">
        <v>44</v>
      </c>
      <c r="C3" s="1358">
        <f>Eingabetabelle!$E$3</f>
        <v>0</v>
      </c>
      <c r="D3" s="1359"/>
      <c r="H3" s="1360" t="s">
        <v>56</v>
      </c>
      <c r="I3" s="1360"/>
      <c r="J3" s="1360"/>
    </row>
    <row r="4" spans="1:10" ht="22.5" customHeight="1" thickBot="1" x14ac:dyDescent="0.25">
      <c r="A4" s="2"/>
      <c r="B4" s="1361"/>
      <c r="C4" s="1362"/>
    </row>
    <row r="5" spans="1:10" ht="42.75" x14ac:dyDescent="0.2">
      <c r="A5" s="838"/>
      <c r="B5" s="837"/>
      <c r="C5" s="837"/>
      <c r="D5" s="837"/>
      <c r="E5" s="897" t="s">
        <v>380</v>
      </c>
      <c r="F5" s="897" t="s">
        <v>379</v>
      </c>
      <c r="G5" s="897" t="s">
        <v>381</v>
      </c>
      <c r="H5" s="897" t="s">
        <v>382</v>
      </c>
      <c r="I5" s="897" t="s">
        <v>383</v>
      </c>
      <c r="J5" s="897" t="s">
        <v>384</v>
      </c>
    </row>
    <row r="6" spans="1:10" ht="76.5" customHeight="1" x14ac:dyDescent="0.2">
      <c r="A6" s="839" t="s">
        <v>9</v>
      </c>
      <c r="B6" s="1364" t="s">
        <v>645</v>
      </c>
      <c r="C6" s="1364"/>
      <c r="D6" s="1364"/>
      <c r="E6" s="1365"/>
      <c r="F6" s="1365"/>
      <c r="G6" s="1365"/>
      <c r="H6" s="1365"/>
      <c r="I6" s="1365"/>
      <c r="J6" s="1366"/>
    </row>
    <row r="7" spans="1:10" ht="15.75" thickBot="1" x14ac:dyDescent="0.25">
      <c r="A7" s="36"/>
      <c r="B7" s="1363" t="str">
        <f>"Beitrag je Monat im Jahr "&amp;Einstellungen!C4</f>
        <v>Beitrag je Monat im Jahr 2023</v>
      </c>
      <c r="C7" s="1363"/>
      <c r="D7" s="1363"/>
      <c r="E7" s="840">
        <f t="shared" ref="E7:J7" si="0">E17</f>
        <v>0</v>
      </c>
      <c r="F7" s="840">
        <f t="shared" si="0"/>
        <v>0</v>
      </c>
      <c r="G7" s="840">
        <f t="shared" si="0"/>
        <v>0</v>
      </c>
      <c r="H7" s="840">
        <f t="shared" si="0"/>
        <v>0</v>
      </c>
      <c r="I7" s="840">
        <f t="shared" si="0"/>
        <v>0</v>
      </c>
      <c r="J7" s="898">
        <f t="shared" si="0"/>
        <v>0</v>
      </c>
    </row>
    <row r="8" spans="1:10" ht="15.75" thickTop="1" x14ac:dyDescent="0.2">
      <c r="A8" s="36"/>
      <c r="B8" s="12"/>
      <c r="C8" s="12"/>
      <c r="D8" s="12"/>
      <c r="E8" s="817"/>
      <c r="F8" s="817"/>
      <c r="G8" s="817"/>
      <c r="H8" s="817"/>
      <c r="I8" s="817"/>
      <c r="J8" s="899"/>
    </row>
    <row r="9" spans="1:10" ht="15" x14ac:dyDescent="0.2">
      <c r="A9" s="36"/>
      <c r="B9" s="818" t="s">
        <v>642</v>
      </c>
      <c r="C9" s="819"/>
      <c r="D9" s="12"/>
      <c r="E9" s="817"/>
      <c r="F9" s="817"/>
      <c r="G9" s="817"/>
      <c r="H9" s="817"/>
      <c r="I9" s="817"/>
      <c r="J9" s="899"/>
    </row>
    <row r="10" spans="1:10" ht="15" x14ac:dyDescent="0.2">
      <c r="A10" s="36"/>
      <c r="B10" s="819" t="s">
        <v>637</v>
      </c>
      <c r="C10" s="819"/>
      <c r="D10" s="12"/>
      <c r="E10" s="820">
        <f>'KK bis 6 Std.'!$G$41</f>
        <v>0</v>
      </c>
      <c r="F10" s="820">
        <f>'KK über 6 Std.'!G41</f>
        <v>0</v>
      </c>
      <c r="G10" s="820">
        <f>'KG bis 6 Std.'!G41</f>
        <v>0</v>
      </c>
      <c r="H10" s="820">
        <f>'KG über 6 Std.'!G41</f>
        <v>0</v>
      </c>
      <c r="I10" s="820">
        <f>'Hort bis 4 Std.'!G41</f>
        <v>0</v>
      </c>
      <c r="J10" s="826">
        <f>'Hort über 4 Std.'!G41</f>
        <v>0</v>
      </c>
    </row>
    <row r="11" spans="1:10" ht="15" x14ac:dyDescent="0.2">
      <c r="A11" s="827" t="s">
        <v>638</v>
      </c>
      <c r="B11" s="819" t="s">
        <v>639</v>
      </c>
      <c r="C11" s="819"/>
      <c r="D11" s="12"/>
      <c r="E11" s="820">
        <f>'KK bis 6 Std.'!$G$24</f>
        <v>0</v>
      </c>
      <c r="F11" s="820">
        <f>'KK über 6 Std.'!G24</f>
        <v>0</v>
      </c>
      <c r="G11" s="820">
        <f>'KG bis 6 Std.'!G24</f>
        <v>0</v>
      </c>
      <c r="H11" s="820">
        <f>'KG über 6 Std.'!G24</f>
        <v>0</v>
      </c>
      <c r="I11" s="820">
        <f>'Hort bis 4 Std.'!G24</f>
        <v>0</v>
      </c>
      <c r="J11" s="826">
        <f>'Hort über 4 Std.'!G24</f>
        <v>0</v>
      </c>
    </row>
    <row r="12" spans="1:10" ht="15" x14ac:dyDescent="0.2">
      <c r="A12" s="827" t="s">
        <v>638</v>
      </c>
      <c r="B12" s="819" t="s">
        <v>640</v>
      </c>
      <c r="C12" s="819"/>
      <c r="D12" s="12"/>
      <c r="E12" s="820">
        <f>Eingabetabelle!$G$38+SUM(Eingabetabelle!$G$41:$G$58)</f>
        <v>0</v>
      </c>
      <c r="F12" s="820">
        <f>Eingabetabelle!$G$38+SUM(Eingabetabelle!$G$41:$G$58)</f>
        <v>0</v>
      </c>
      <c r="G12" s="820">
        <f>Eingabetabelle!$G$38+SUM(Eingabetabelle!$G$41:$G$58)</f>
        <v>0</v>
      </c>
      <c r="H12" s="820">
        <f>Eingabetabelle!$G$38+SUM(Eingabetabelle!$G$41:$G$58)</f>
        <v>0</v>
      </c>
      <c r="I12" s="820">
        <f>Eingabetabelle!$G$38+SUM(Eingabetabelle!$G$41:$G$58)</f>
        <v>0</v>
      </c>
      <c r="J12" s="826">
        <f>Eingabetabelle!$G$38+SUM(Eingabetabelle!$G$41:$G$58)</f>
        <v>0</v>
      </c>
    </row>
    <row r="13" spans="1:10" ht="15" x14ac:dyDescent="0.2">
      <c r="A13" s="843" t="s">
        <v>641</v>
      </c>
      <c r="B13" s="844" t="s">
        <v>634</v>
      </c>
      <c r="C13" s="844"/>
      <c r="D13" s="845"/>
      <c r="E13" s="841">
        <f>E10-E11-E12</f>
        <v>0</v>
      </c>
      <c r="F13" s="841">
        <f t="shared" ref="F13:J13" si="1">F10-F11-F12</f>
        <v>0</v>
      </c>
      <c r="G13" s="841">
        <f t="shared" si="1"/>
        <v>0</v>
      </c>
      <c r="H13" s="841">
        <f t="shared" si="1"/>
        <v>0</v>
      </c>
      <c r="I13" s="841">
        <f t="shared" si="1"/>
        <v>0</v>
      </c>
      <c r="J13" s="842">
        <f t="shared" si="1"/>
        <v>0</v>
      </c>
    </row>
    <row r="14" spans="1:10" ht="15" x14ac:dyDescent="0.2">
      <c r="A14" s="36"/>
      <c r="B14" s="818" t="s">
        <v>635</v>
      </c>
      <c r="C14" s="12"/>
      <c r="D14" s="12"/>
      <c r="E14" s="819"/>
      <c r="F14" s="819"/>
      <c r="G14" s="819"/>
      <c r="H14" s="819"/>
      <c r="I14" s="819"/>
      <c r="J14" s="830"/>
    </row>
    <row r="15" spans="1:10" ht="15" x14ac:dyDescent="0.2">
      <c r="A15" s="827" t="s">
        <v>643</v>
      </c>
      <c r="B15" s="824">
        <v>250</v>
      </c>
      <c r="C15" s="12"/>
      <c r="D15" s="12"/>
      <c r="E15" s="820">
        <f>E$13/$B$15</f>
        <v>0</v>
      </c>
      <c r="F15" s="820">
        <f t="shared" ref="F15:J15" si="2">F$13/$B$15</f>
        <v>0</v>
      </c>
      <c r="G15" s="820">
        <f t="shared" si="2"/>
        <v>0</v>
      </c>
      <c r="H15" s="820">
        <f t="shared" si="2"/>
        <v>0</v>
      </c>
      <c r="I15" s="820">
        <f>I$13/$B$15</f>
        <v>0</v>
      </c>
      <c r="J15" s="826">
        <f t="shared" si="2"/>
        <v>0</v>
      </c>
    </row>
    <row r="16" spans="1:10" ht="15" x14ac:dyDescent="0.2">
      <c r="A16" s="827" t="s">
        <v>643</v>
      </c>
      <c r="B16" s="825">
        <v>66</v>
      </c>
      <c r="C16" s="12"/>
      <c r="D16" s="12"/>
      <c r="E16" s="820">
        <f>E15/$B$16</f>
        <v>0</v>
      </c>
      <c r="F16" s="820">
        <f t="shared" ref="F16:J16" si="3">F15/$B$16</f>
        <v>0</v>
      </c>
      <c r="G16" s="820">
        <f t="shared" si="3"/>
        <v>0</v>
      </c>
      <c r="H16" s="820">
        <f t="shared" si="3"/>
        <v>0</v>
      </c>
      <c r="I16" s="820">
        <f t="shared" si="3"/>
        <v>0</v>
      </c>
      <c r="J16" s="826">
        <f t="shared" si="3"/>
        <v>0</v>
      </c>
    </row>
    <row r="17" spans="1:10" ht="17.25" x14ac:dyDescent="0.35">
      <c r="A17" s="833" t="s">
        <v>42</v>
      </c>
      <c r="B17" s="834">
        <v>21</v>
      </c>
      <c r="C17" s="821"/>
      <c r="D17" s="821"/>
      <c r="E17" s="835">
        <f>E16*$B$17</f>
        <v>0</v>
      </c>
      <c r="F17" s="835">
        <f>F16*$B$17</f>
        <v>0</v>
      </c>
      <c r="G17" s="835">
        <f t="shared" ref="G17:J17" si="4">G16*$B$17</f>
        <v>0</v>
      </c>
      <c r="H17" s="835">
        <f t="shared" si="4"/>
        <v>0</v>
      </c>
      <c r="I17" s="835">
        <f t="shared" si="4"/>
        <v>0</v>
      </c>
      <c r="J17" s="836">
        <f t="shared" si="4"/>
        <v>0</v>
      </c>
    </row>
    <row r="18" spans="1:10" ht="15" x14ac:dyDescent="0.2">
      <c r="A18" s="36"/>
      <c r="B18" s="12"/>
      <c r="C18" s="12"/>
      <c r="D18" s="12"/>
      <c r="E18" s="817"/>
      <c r="F18" s="817"/>
      <c r="G18" s="817"/>
      <c r="H18" s="817"/>
      <c r="I18" s="817"/>
      <c r="J18" s="899"/>
    </row>
    <row r="19" spans="1:10" ht="87" customHeight="1" x14ac:dyDescent="0.2">
      <c r="A19" s="839" t="s">
        <v>29</v>
      </c>
      <c r="B19" s="1364" t="s">
        <v>646</v>
      </c>
      <c r="C19" s="1364"/>
      <c r="D19" s="1364"/>
      <c r="E19" s="847"/>
      <c r="F19" s="847"/>
      <c r="G19" s="847"/>
      <c r="H19" s="847"/>
      <c r="I19" s="847"/>
      <c r="J19" s="900"/>
    </row>
    <row r="20" spans="1:10" ht="15.75" thickBot="1" x14ac:dyDescent="0.25">
      <c r="A20" s="36"/>
      <c r="B20" s="1363" t="str">
        <f>"Beitrag je Monat im Jahr "&amp;Einstellungen!C4</f>
        <v>Beitrag je Monat im Jahr 2023</v>
      </c>
      <c r="C20" s="1363"/>
      <c r="D20" s="1363"/>
      <c r="E20" s="840" t="e">
        <f t="shared" ref="E20:J20" si="5">E29</f>
        <v>#DIV/0!</v>
      </c>
      <c r="F20" s="840" t="e">
        <f t="shared" si="5"/>
        <v>#DIV/0!</v>
      </c>
      <c r="G20" s="840" t="e">
        <f t="shared" si="5"/>
        <v>#DIV/0!</v>
      </c>
      <c r="H20" s="840" t="e">
        <f t="shared" si="5"/>
        <v>#DIV/0!</v>
      </c>
      <c r="I20" s="840" t="e">
        <f t="shared" si="5"/>
        <v>#DIV/0!</v>
      </c>
      <c r="J20" s="898" t="e">
        <f t="shared" si="5"/>
        <v>#DIV/0!</v>
      </c>
    </row>
    <row r="21" spans="1:10" ht="15.75" thickTop="1" x14ac:dyDescent="0.2">
      <c r="A21" s="36"/>
      <c r="B21" s="12"/>
      <c r="C21" s="12"/>
      <c r="D21" s="12"/>
      <c r="E21" s="817"/>
      <c r="F21" s="817"/>
      <c r="G21" s="817"/>
      <c r="H21" s="817"/>
      <c r="I21" s="817"/>
      <c r="J21" s="899"/>
    </row>
    <row r="22" spans="1:10" ht="15" x14ac:dyDescent="0.2">
      <c r="A22" s="36"/>
      <c r="B22" s="818" t="s">
        <v>642</v>
      </c>
      <c r="C22" s="819"/>
      <c r="D22" s="12"/>
      <c r="E22" s="817"/>
      <c r="F22" s="817"/>
      <c r="G22" s="817"/>
      <c r="H22" s="817"/>
      <c r="I22" s="817"/>
      <c r="J22" s="899"/>
    </row>
    <row r="23" spans="1:10" ht="15" x14ac:dyDescent="0.2">
      <c r="A23" s="36"/>
      <c r="B23" s="819" t="s">
        <v>637</v>
      </c>
      <c r="C23" s="819"/>
      <c r="D23" s="12"/>
      <c r="E23" s="820">
        <f>'KK bis 6 Std.'!G41</f>
        <v>0</v>
      </c>
      <c r="F23" s="820">
        <f>'KK über 6 Std.'!G41</f>
        <v>0</v>
      </c>
      <c r="G23" s="820">
        <f>'KG bis 6 Std.'!G41</f>
        <v>0</v>
      </c>
      <c r="H23" s="820">
        <f>'KG über 6 Std.'!G41</f>
        <v>0</v>
      </c>
      <c r="I23" s="820">
        <f>'Hort bis 4 Std.'!G41</f>
        <v>0</v>
      </c>
      <c r="J23" s="826">
        <f>'Hort über 4 Std.'!G41</f>
        <v>0</v>
      </c>
    </row>
    <row r="24" spans="1:10" ht="15" x14ac:dyDescent="0.2">
      <c r="A24" s="827" t="s">
        <v>638</v>
      </c>
      <c r="B24" s="819" t="s">
        <v>639</v>
      </c>
      <c r="C24" s="819"/>
      <c r="D24" s="12"/>
      <c r="E24" s="820">
        <f>'KK bis 6 Std.'!G24</f>
        <v>0</v>
      </c>
      <c r="F24" s="820">
        <f>'KK über 6 Std.'!G24</f>
        <v>0</v>
      </c>
      <c r="G24" s="820">
        <f>'KG bis 6 Std.'!G24</f>
        <v>0</v>
      </c>
      <c r="H24" s="820">
        <f>'KG über 6 Std.'!G24</f>
        <v>0</v>
      </c>
      <c r="I24" s="820">
        <f>'Hort bis 4 Std.'!G24</f>
        <v>0</v>
      </c>
      <c r="J24" s="826">
        <f>'Hort über 4 Std.'!G24</f>
        <v>0</v>
      </c>
    </row>
    <row r="25" spans="1:10" ht="15" x14ac:dyDescent="0.2">
      <c r="A25" s="827" t="s">
        <v>638</v>
      </c>
      <c r="B25" s="819" t="s">
        <v>640</v>
      </c>
      <c r="C25" s="819"/>
      <c r="D25" s="12"/>
      <c r="E25" s="820">
        <f>Eingabetabelle!$G$38+SUM(Eingabetabelle!$G$41:$G$58)</f>
        <v>0</v>
      </c>
      <c r="F25" s="820">
        <f>Eingabetabelle!$G$38+SUM(Eingabetabelle!$G$41:$G$58)</f>
        <v>0</v>
      </c>
      <c r="G25" s="820">
        <f>Eingabetabelle!$G$38+SUM(Eingabetabelle!$G$41:$G$58)</f>
        <v>0</v>
      </c>
      <c r="H25" s="820">
        <f>Eingabetabelle!$G$38+SUM(Eingabetabelle!$G$41:$G$58)</f>
        <v>0</v>
      </c>
      <c r="I25" s="820">
        <f>Eingabetabelle!$G$38+SUM(Eingabetabelle!$G$41:$G$58)</f>
        <v>0</v>
      </c>
      <c r="J25" s="826">
        <f>Eingabetabelle!$G$38+SUM(Eingabetabelle!$G$41:$G$58)</f>
        <v>0</v>
      </c>
    </row>
    <row r="26" spans="1:10" ht="15" x14ac:dyDescent="0.2">
      <c r="A26" s="828" t="s">
        <v>641</v>
      </c>
      <c r="B26" s="822" t="s">
        <v>634</v>
      </c>
      <c r="C26" s="822"/>
      <c r="D26" s="821"/>
      <c r="E26" s="823">
        <f>E23-E24-E25</f>
        <v>0</v>
      </c>
      <c r="F26" s="823">
        <f t="shared" ref="F26" si="6">F23-F24-F25</f>
        <v>0</v>
      </c>
      <c r="G26" s="823">
        <f t="shared" ref="G26" si="7">G23-G24-G25</f>
        <v>0</v>
      </c>
      <c r="H26" s="823">
        <f t="shared" ref="H26" si="8">H23-H24-H25</f>
        <v>0</v>
      </c>
      <c r="I26" s="823">
        <f t="shared" ref="I26" si="9">I23-I24-I25</f>
        <v>0</v>
      </c>
      <c r="J26" s="829">
        <f t="shared" ref="J26" si="10">J23-J24-J25</f>
        <v>0</v>
      </c>
    </row>
    <row r="27" spans="1:10" ht="15" x14ac:dyDescent="0.2">
      <c r="A27" s="36"/>
      <c r="B27" s="818" t="s">
        <v>644</v>
      </c>
      <c r="C27" s="12"/>
      <c r="D27" s="12"/>
      <c r="E27" s="819"/>
      <c r="F27" s="819"/>
      <c r="G27" s="819"/>
      <c r="H27" s="819"/>
      <c r="I27" s="819"/>
      <c r="J27" s="830"/>
    </row>
    <row r="28" spans="1:10" ht="15" x14ac:dyDescent="0.2">
      <c r="A28" s="827" t="s">
        <v>643</v>
      </c>
      <c r="B28" s="846">
        <f>Eingabetabelle!$D$12</f>
        <v>0</v>
      </c>
      <c r="C28" s="12"/>
      <c r="D28" s="12"/>
      <c r="E28" s="820" t="e">
        <f>E26/$B$28</f>
        <v>#DIV/0!</v>
      </c>
      <c r="F28" s="820" t="e">
        <f t="shared" ref="F28:J28" si="11">F26/$B$28</f>
        <v>#DIV/0!</v>
      </c>
      <c r="G28" s="820" t="e">
        <f t="shared" si="11"/>
        <v>#DIV/0!</v>
      </c>
      <c r="H28" s="820" t="e">
        <f t="shared" si="11"/>
        <v>#DIV/0!</v>
      </c>
      <c r="I28" s="820" t="e">
        <f>I26/$B$28</f>
        <v>#DIV/0!</v>
      </c>
      <c r="J28" s="826" t="e">
        <f t="shared" si="11"/>
        <v>#DIV/0!</v>
      </c>
    </row>
    <row r="29" spans="1:10" ht="17.25" x14ac:dyDescent="0.35">
      <c r="A29" s="833" t="s">
        <v>42</v>
      </c>
      <c r="B29" s="834">
        <v>21</v>
      </c>
      <c r="C29" s="821"/>
      <c r="D29" s="821"/>
      <c r="E29" s="835" t="e">
        <f>E28*$B$29</f>
        <v>#DIV/0!</v>
      </c>
      <c r="F29" s="835" t="e">
        <f t="shared" ref="F29:H29" si="12">F28*$B$29</f>
        <v>#DIV/0!</v>
      </c>
      <c r="G29" s="835" t="e">
        <f t="shared" si="12"/>
        <v>#DIV/0!</v>
      </c>
      <c r="H29" s="835" t="e">
        <f t="shared" si="12"/>
        <v>#DIV/0!</v>
      </c>
      <c r="I29" s="835" t="e">
        <f>I28*$B$29</f>
        <v>#DIV/0!</v>
      </c>
      <c r="J29" s="836" t="e">
        <f>J28*$B$29</f>
        <v>#DIV/0!</v>
      </c>
    </row>
    <row r="30" spans="1:10" ht="15" x14ac:dyDescent="0.2">
      <c r="A30" s="35"/>
      <c r="B30" s="831"/>
      <c r="C30" s="831"/>
      <c r="D30" s="831"/>
      <c r="E30" s="832"/>
      <c r="F30" s="832"/>
      <c r="G30" s="832"/>
      <c r="H30" s="832"/>
      <c r="I30" s="832"/>
      <c r="J30" s="901"/>
    </row>
    <row r="31" spans="1:10" x14ac:dyDescent="0.2">
      <c r="I31" s="895" t="s">
        <v>345</v>
      </c>
      <c r="J31" s="896">
        <f>Einstellungen!C3</f>
        <v>45002</v>
      </c>
    </row>
  </sheetData>
  <mergeCells count="8">
    <mergeCell ref="C3:D3"/>
    <mergeCell ref="H3:J3"/>
    <mergeCell ref="B4:C4"/>
    <mergeCell ref="B20:D20"/>
    <mergeCell ref="B7:D7"/>
    <mergeCell ref="B6:D6"/>
    <mergeCell ref="E6:J6"/>
    <mergeCell ref="B19:D19"/>
  </mergeCells>
  <conditionalFormatting sqref="E7:J9 B7:D8 C9:D9 A6:J6 A7:A30 B10:J19 B23:J30">
    <cfRule type="expression" dxfId="20" priority="29" stopIfTrue="1">
      <formula>#REF!=2</formula>
    </cfRule>
  </conditionalFormatting>
  <conditionalFormatting sqref="B9">
    <cfRule type="expression" dxfId="19" priority="3" stopIfTrue="1">
      <formula>#REF!=2</formula>
    </cfRule>
  </conditionalFormatting>
  <conditionalFormatting sqref="E20:J22 B20:D21 C22:D22">
    <cfRule type="expression" dxfId="18" priority="2" stopIfTrue="1">
      <formula>#REF!=2</formula>
    </cfRule>
  </conditionalFormatting>
  <conditionalFormatting sqref="B22">
    <cfRule type="expression" dxfId="17" priority="1" stopIfTrue="1">
      <formula>#REF!=2</formula>
    </cfRule>
  </conditionalFormatting>
  <printOptions horizontalCentered="1"/>
  <pageMargins left="0.39370078740157483" right="0.39370078740157483" top="0.78740157480314965" bottom="0.19685039370078741" header="0.39370078740157483" footer="0.15748031496062992"/>
  <pageSetup paperSize="9" scale="68" orientation="landscape" r:id="rId1"/>
  <headerFooter alignWithMargins="0">
    <oddFooter>&amp;Rgedruckt am: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Q61"/>
  <sheetViews>
    <sheetView topLeftCell="A4" zoomScale="85" zoomScaleNormal="85" workbookViewId="0">
      <selection activeCell="G24" sqref="G24"/>
    </sheetView>
  </sheetViews>
  <sheetFormatPr baseColWidth="10" defaultRowHeight="12.75" x14ac:dyDescent="0.2"/>
  <cols>
    <col min="1" max="1" width="12" style="953" customWidth="1"/>
    <col min="2" max="3" width="11.42578125" style="953"/>
    <col min="4" max="4" width="14.28515625" style="953" customWidth="1"/>
    <col min="5" max="5" width="11.42578125" style="953"/>
    <col min="6" max="6" width="63.42578125" style="953" customWidth="1"/>
    <col min="7" max="12" width="13.85546875" style="953" customWidth="1"/>
    <col min="13" max="13" width="3.28515625" style="953" customWidth="1"/>
    <col min="14" max="14" width="2.5703125" style="953" customWidth="1"/>
    <col min="15" max="15" width="16.85546875" style="953" hidden="1" customWidth="1"/>
    <col min="16" max="16" width="16" style="953" hidden="1" customWidth="1"/>
    <col min="17" max="17" width="14.140625" style="953" hidden="1" customWidth="1"/>
    <col min="18" max="18" width="15.7109375" style="953" customWidth="1"/>
    <col min="19" max="19" width="14.140625" style="953" customWidth="1"/>
    <col min="20" max="20" width="15" style="953" customWidth="1"/>
    <col min="21" max="21" width="12" style="953" customWidth="1"/>
    <col min="22" max="16384" width="11.42578125" style="953"/>
  </cols>
  <sheetData>
    <row r="1" spans="1:12" ht="15.75" x14ac:dyDescent="0.25">
      <c r="B1" s="954" t="str">
        <f>"Entgelte für Kindertagesstätten  im Jahr "&amp;Einstellungen!C4</f>
        <v>Entgelte für Kindertagesstätten  im Jahr 2023</v>
      </c>
      <c r="J1" s="955"/>
    </row>
    <row r="2" spans="1:12" ht="52.5" customHeight="1" x14ac:dyDescent="0.2">
      <c r="J2" s="955"/>
    </row>
    <row r="3" spans="1:12" ht="17.25" customHeight="1" x14ac:dyDescent="0.25">
      <c r="B3" s="956" t="s">
        <v>44</v>
      </c>
      <c r="C3" s="1368">
        <f>Eingabetabelle!$E$3</f>
        <v>0</v>
      </c>
      <c r="D3" s="1369"/>
      <c r="E3" s="1369"/>
      <c r="F3" s="1369"/>
      <c r="J3" s="1370" t="s">
        <v>56</v>
      </c>
      <c r="K3" s="1370"/>
      <c r="L3" s="1370"/>
    </row>
    <row r="4" spans="1:12" ht="22.5" customHeight="1" thickBot="1" x14ac:dyDescent="0.25">
      <c r="A4" s="957"/>
      <c r="B4" s="1371"/>
      <c r="C4" s="1372"/>
    </row>
    <row r="5" spans="1:12" ht="61.5" customHeight="1" thickBot="1" x14ac:dyDescent="0.25">
      <c r="A5" s="958"/>
      <c r="B5" s="959"/>
      <c r="C5" s="959"/>
      <c r="D5" s="959"/>
      <c r="E5" s="959"/>
      <c r="F5" s="959"/>
      <c r="G5" s="960" t="s">
        <v>380</v>
      </c>
      <c r="H5" s="960" t="s">
        <v>379</v>
      </c>
      <c r="I5" s="960" t="s">
        <v>381</v>
      </c>
      <c r="J5" s="960" t="s">
        <v>382</v>
      </c>
      <c r="K5" s="960" t="s">
        <v>383</v>
      </c>
      <c r="L5" s="960" t="s">
        <v>384</v>
      </c>
    </row>
    <row r="6" spans="1:12" ht="15" x14ac:dyDescent="0.2">
      <c r="A6" s="961"/>
      <c r="B6" s="962"/>
      <c r="C6" s="962"/>
      <c r="D6" s="962"/>
      <c r="E6" s="962"/>
      <c r="F6" s="962"/>
      <c r="G6" s="1373"/>
      <c r="H6" s="1374"/>
      <c r="I6" s="1374"/>
      <c r="J6" s="1374"/>
      <c r="K6" s="1374"/>
      <c r="L6" s="1375"/>
    </row>
    <row r="7" spans="1:12" ht="15" customHeight="1" x14ac:dyDescent="0.2">
      <c r="A7" s="963" t="s">
        <v>9</v>
      </c>
      <c r="B7" s="1382" t="s">
        <v>315</v>
      </c>
      <c r="C7" s="1382"/>
      <c r="D7" s="1382"/>
      <c r="E7" s="1382"/>
      <c r="F7" s="1383"/>
      <c r="G7" s="1376"/>
      <c r="H7" s="1377"/>
      <c r="I7" s="1377"/>
      <c r="J7" s="1377"/>
      <c r="K7" s="1377"/>
      <c r="L7" s="1378"/>
    </row>
    <row r="8" spans="1:12" ht="15" customHeight="1" x14ac:dyDescent="0.2">
      <c r="A8" s="963"/>
      <c r="B8" s="1382"/>
      <c r="C8" s="1382"/>
      <c r="D8" s="1382"/>
      <c r="E8" s="1382"/>
      <c r="F8" s="1383"/>
      <c r="G8" s="1376"/>
      <c r="H8" s="1377"/>
      <c r="I8" s="1377"/>
      <c r="J8" s="1377"/>
      <c r="K8" s="1377"/>
      <c r="L8" s="1378"/>
    </row>
    <row r="9" spans="1:12" ht="15" x14ac:dyDescent="0.2">
      <c r="A9" s="964"/>
      <c r="B9" s="1384"/>
      <c r="C9" s="1384"/>
      <c r="D9" s="1384"/>
      <c r="E9" s="1384"/>
      <c r="F9" s="1385"/>
      <c r="G9" s="1379"/>
      <c r="H9" s="1380"/>
      <c r="I9" s="1380"/>
      <c r="J9" s="1380"/>
      <c r="K9" s="1380"/>
      <c r="L9" s="1381"/>
    </row>
    <row r="10" spans="1:12" ht="30" customHeight="1" x14ac:dyDescent="0.2">
      <c r="A10" s="965"/>
      <c r="B10" s="1386" t="str">
        <f>"1a     Kosten pro Tag im Jahr "&amp;Einstellungen!C4</f>
        <v>1a     Kosten pro Tag im Jahr 2023</v>
      </c>
      <c r="C10" s="1386"/>
      <c r="D10" s="1386"/>
      <c r="E10" s="1386"/>
      <c r="F10" s="1387"/>
      <c r="G10" s="1012" t="e">
        <f>IF(Einstellungen!$C$25,'KK bis 6 Std.'!$H$54,"")</f>
        <v>#DIV/0!</v>
      </c>
      <c r="H10" s="1012" t="e">
        <f>IF(Einstellungen!$C$25,'KK über 6 Std.'!$H$54,"")</f>
        <v>#DIV/0!</v>
      </c>
      <c r="I10" s="1012" t="e">
        <f>IF(Einstellungen!$C$26,'KG bis 6 Std.'!$H$55,"")</f>
        <v>#DIV/0!</v>
      </c>
      <c r="J10" s="1012" t="e">
        <f>IF(Einstellungen!$C$26,'KG über 6 Std.'!$H$55,"")</f>
        <v>#DIV/0!</v>
      </c>
      <c r="K10" s="1012" t="e">
        <f>IF(Einstellungen!$C$27,'Hort bis 4 Std.'!$H$55,"")</f>
        <v>#DIV/0!</v>
      </c>
      <c r="L10" s="1012" t="e">
        <f>IF(Einstellungen!$C$27,'Hort über 4 Std.'!$H$55,"")</f>
        <v>#DIV/0!</v>
      </c>
    </row>
    <row r="11" spans="1:12" ht="15" x14ac:dyDescent="0.2">
      <c r="A11" s="966"/>
      <c r="B11" s="1388" t="str">
        <f>"1b     Kosten pro Monat im Jahr "&amp;Einstellungen!C4</f>
        <v>1b     Kosten pro Monat im Jahr 2023</v>
      </c>
      <c r="C11" s="1388"/>
      <c r="D11" s="1388"/>
      <c r="E11" s="1388"/>
      <c r="F11" s="1389"/>
      <c r="G11" s="967" t="e">
        <f>IF(Einstellungen!$C$25,'KK bis 6 Std.'!$H$56,"")</f>
        <v>#DIV/0!</v>
      </c>
      <c r="H11" s="967" t="e">
        <f>IF(Einstellungen!$C$25,'KK über 6 Std.'!$H$56,"")</f>
        <v>#DIV/0!</v>
      </c>
      <c r="I11" s="967" t="e">
        <f>IF(Einstellungen!$C$26,'KG bis 6 Std.'!$H$57,"")</f>
        <v>#DIV/0!</v>
      </c>
      <c r="J11" s="967" t="e">
        <f>IF(Einstellungen!$C$26,'KG über 6 Std.'!$H$57,"")</f>
        <v>#DIV/0!</v>
      </c>
      <c r="K11" s="967" t="e">
        <f>IF(Einstellungen!$C$27,'Hort bis 4 Std.'!$H$57,"")</f>
        <v>#DIV/0!</v>
      </c>
      <c r="L11" s="967" t="e">
        <f>IF(Einstellungen!$C$27,'Hort über 4 Std.'!$H$57,"")</f>
        <v>#DIV/0!</v>
      </c>
    </row>
    <row r="12" spans="1:12" ht="15.75" thickBot="1" x14ac:dyDescent="0.25">
      <c r="A12" s="968"/>
      <c r="B12" s="1390" t="str">
        <f>"1c     Kosten pro Quartal im Jahr "&amp;Einstellungen!C4</f>
        <v>1c     Kosten pro Quartal im Jahr 2023</v>
      </c>
      <c r="C12" s="1390"/>
      <c r="D12" s="1390"/>
      <c r="E12" s="1390"/>
      <c r="F12" s="1391"/>
      <c r="G12" s="1013" t="e">
        <f>IF(Einstellungen!$C$25,'Zusammenfassung Kostensätze'!G11*3,"")</f>
        <v>#DIV/0!</v>
      </c>
      <c r="H12" s="1013" t="e">
        <f>IF(Einstellungen!$C$25,'Zusammenfassung Kostensätze'!H11*3,"")</f>
        <v>#DIV/0!</v>
      </c>
      <c r="I12" s="1013" t="e">
        <f>IF(Einstellungen!$C$26,'Zusammenfassung Kostensätze'!I11*3,"")</f>
        <v>#DIV/0!</v>
      </c>
      <c r="J12" s="1013" t="e">
        <f>IF(Einstellungen!$C$26,'Zusammenfassung Kostensätze'!J11*3,"")</f>
        <v>#DIV/0!</v>
      </c>
      <c r="K12" s="1013" t="e">
        <f>IF(Einstellungen!$C$27,'Zusammenfassung Kostensätze'!K11*3,"")</f>
        <v>#DIV/0!</v>
      </c>
      <c r="L12" s="1013" t="e">
        <f>IF(Einstellungen!$C$27,'Zusammenfassung Kostensätze'!L11*3,"")</f>
        <v>#DIV/0!</v>
      </c>
    </row>
    <row r="13" spans="1:12" ht="15.75" thickTop="1" x14ac:dyDescent="0.2">
      <c r="A13" s="969"/>
      <c r="B13" s="970"/>
      <c r="C13" s="970"/>
      <c r="D13" s="970"/>
      <c r="E13" s="970"/>
      <c r="F13" s="971"/>
      <c r="G13" s="1376"/>
      <c r="H13" s="1377"/>
      <c r="I13" s="1377"/>
      <c r="J13" s="1377"/>
      <c r="K13" s="1377"/>
      <c r="L13" s="1378"/>
    </row>
    <row r="14" spans="1:12" ht="15" x14ac:dyDescent="0.2">
      <c r="A14" s="963" t="s">
        <v>29</v>
      </c>
      <c r="B14" s="1382" t="s">
        <v>83</v>
      </c>
      <c r="C14" s="1382"/>
      <c r="D14" s="1382"/>
      <c r="E14" s="1382"/>
      <c r="F14" s="1383"/>
      <c r="G14" s="1376"/>
      <c r="H14" s="1377"/>
      <c r="I14" s="1377"/>
      <c r="J14" s="1377"/>
      <c r="K14" s="1377"/>
      <c r="L14" s="1378"/>
    </row>
    <row r="15" spans="1:12" x14ac:dyDescent="0.2">
      <c r="A15" s="972"/>
      <c r="B15" s="1382"/>
      <c r="C15" s="1382"/>
      <c r="D15" s="1382"/>
      <c r="E15" s="1382"/>
      <c r="F15" s="1383"/>
      <c r="G15" s="1376"/>
      <c r="H15" s="1377"/>
      <c r="I15" s="1377"/>
      <c r="J15" s="1377"/>
      <c r="K15" s="1377"/>
      <c r="L15" s="1378"/>
    </row>
    <row r="16" spans="1:12" ht="17.25" customHeight="1" x14ac:dyDescent="0.2">
      <c r="A16" s="973"/>
      <c r="B16" s="1384"/>
      <c r="C16" s="1384"/>
      <c r="D16" s="1384"/>
      <c r="E16" s="1384"/>
      <c r="F16" s="1385"/>
      <c r="G16" s="974"/>
      <c r="H16" s="975"/>
      <c r="I16" s="975"/>
      <c r="J16" s="975"/>
      <c r="K16" s="975"/>
      <c r="L16" s="976"/>
    </row>
    <row r="17" spans="1:17" ht="30.75" customHeight="1" x14ac:dyDescent="0.2">
      <c r="A17" s="977"/>
      <c r="B17" s="1386" t="str">
        <f>"2a     Kosten pro Tag im Jahr "&amp;Einstellungen!C4</f>
        <v>2a     Kosten pro Tag im Jahr 2023</v>
      </c>
      <c r="C17" s="1386"/>
      <c r="D17" s="1386"/>
      <c r="E17" s="1386"/>
      <c r="F17" s="978"/>
      <c r="G17" s="1012" t="e">
        <f>IF(Einstellungen!$C$25,'KK bis 6 Std.'!$H$58,"")</f>
        <v>#DIV/0!</v>
      </c>
      <c r="H17" s="1012" t="e">
        <f>IF(Einstellungen!$C$25,'KK über 6 Std.'!$H$58,"")</f>
        <v>#DIV/0!</v>
      </c>
      <c r="I17" s="1012" t="e">
        <f>IF(Einstellungen!$C$26,'KG bis 6 Std.'!$H$59,"")</f>
        <v>#DIV/0!</v>
      </c>
      <c r="J17" s="1012" t="e">
        <f>IF(Einstellungen!$C$26,'KG über 6 Std.'!$H$59,"")</f>
        <v>#DIV/0!</v>
      </c>
      <c r="K17" s="1012" t="e">
        <f>IF(Einstellungen!$C$27,'Hort bis 4 Std.'!$H$59,"")</f>
        <v>#DIV/0!</v>
      </c>
      <c r="L17" s="1012" t="e">
        <f>IF(Einstellungen!$C$27,'Hort über 4 Std.'!$H$59,"")</f>
        <v>#DIV/0!</v>
      </c>
    </row>
    <row r="18" spans="1:17" ht="15" x14ac:dyDescent="0.2">
      <c r="A18" s="979"/>
      <c r="B18" s="1367" t="str">
        <f>"2b     Kosten pro Monat im Jahr "&amp;Einstellungen!C4</f>
        <v>2b     Kosten pro Monat im Jahr 2023</v>
      </c>
      <c r="C18" s="1367"/>
      <c r="D18" s="1367"/>
      <c r="E18" s="1367"/>
      <c r="F18" s="978"/>
      <c r="G18" s="967" t="e">
        <f>IF(Einstellungen!$C$25,'KK bis 6 Std.'!$H$60,"")</f>
        <v>#DIV/0!</v>
      </c>
      <c r="H18" s="967" t="e">
        <f>IF(Einstellungen!$C$25,'KK über 6 Std.'!$H$60,"")</f>
        <v>#DIV/0!</v>
      </c>
      <c r="I18" s="967" t="e">
        <f>IF(Einstellungen!$C$26,'KG bis 6 Std.'!$H$61,"")</f>
        <v>#DIV/0!</v>
      </c>
      <c r="J18" s="967" t="e">
        <f>IF(Einstellungen!$C$26,'KG über 6 Std.'!$H$61,"")</f>
        <v>#DIV/0!</v>
      </c>
      <c r="K18" s="967" t="e">
        <f>IF(Einstellungen!$C$27,'Hort bis 4 Std.'!$H$61,"")</f>
        <v>#DIV/0!</v>
      </c>
      <c r="L18" s="967" t="e">
        <f>IF(Einstellungen!$C$27,'Hort über 4 Std.'!$H$61,"")</f>
        <v>#DIV/0!</v>
      </c>
    </row>
    <row r="19" spans="1:17" ht="15.75" thickBot="1" x14ac:dyDescent="0.25">
      <c r="A19" s="968"/>
      <c r="B19" s="1390" t="str">
        <f>"2c     Kosten pro Quartal im Jahr "&amp;Einstellungen!C4</f>
        <v>2c     Kosten pro Quartal im Jahr 2023</v>
      </c>
      <c r="C19" s="1390"/>
      <c r="D19" s="1390"/>
      <c r="E19" s="1390"/>
      <c r="F19" s="980"/>
      <c r="G19" s="1013" t="e">
        <f>IF(Einstellungen!$C$25,'Zusammenfassung Kostensätze'!$G$18*3,"")</f>
        <v>#DIV/0!</v>
      </c>
      <c r="H19" s="1013" t="e">
        <f>IF(Einstellungen!$C$25,'Zusammenfassung Kostensätze'!$H$18*3,"")</f>
        <v>#DIV/0!</v>
      </c>
      <c r="I19" s="1013" t="e">
        <f>IF(Einstellungen!$C$26,'Zusammenfassung Kostensätze'!$I$18*3,"")</f>
        <v>#DIV/0!</v>
      </c>
      <c r="J19" s="1013" t="e">
        <f>IF(Einstellungen!$C$26,'Zusammenfassung Kostensätze'!$J$18*3,"")</f>
        <v>#DIV/0!</v>
      </c>
      <c r="K19" s="1013" t="e">
        <f>IF(Einstellungen!$C$27,'Zusammenfassung Kostensätze'!$K$18*3,"")</f>
        <v>#DIV/0!</v>
      </c>
      <c r="L19" s="1013" t="e">
        <f>IF(Einstellungen!$C$27,'Zusammenfassung Kostensätze'!$L$18*3,"")</f>
        <v>#DIV/0!</v>
      </c>
    </row>
    <row r="20" spans="1:17" ht="15.75" thickTop="1" x14ac:dyDescent="0.2">
      <c r="A20" s="972"/>
      <c r="B20" s="981"/>
      <c r="C20" s="981"/>
      <c r="D20" s="981"/>
      <c r="E20" s="981"/>
      <c r="F20" s="982"/>
      <c r="G20" s="1392"/>
      <c r="H20" s="1393"/>
      <c r="I20" s="1393"/>
      <c r="J20" s="1393"/>
      <c r="K20" s="1393"/>
      <c r="L20" s="1394"/>
    </row>
    <row r="21" spans="1:17" ht="15" x14ac:dyDescent="0.2">
      <c r="A21" s="983" t="s">
        <v>35</v>
      </c>
      <c r="B21" s="1382" t="s">
        <v>652</v>
      </c>
      <c r="C21" s="1382"/>
      <c r="D21" s="1382"/>
      <c r="E21" s="1382"/>
      <c r="F21" s="1383"/>
      <c r="G21" s="1376"/>
      <c r="H21" s="1377"/>
      <c r="I21" s="1377"/>
      <c r="J21" s="1377"/>
      <c r="K21" s="1377"/>
      <c r="L21" s="1378"/>
    </row>
    <row r="22" spans="1:17" x14ac:dyDescent="0.2">
      <c r="A22" s="972"/>
      <c r="B22" s="1382"/>
      <c r="C22" s="1382"/>
      <c r="D22" s="1382"/>
      <c r="E22" s="1382"/>
      <c r="F22" s="1383"/>
      <c r="G22" s="1376"/>
      <c r="H22" s="1377"/>
      <c r="I22" s="1377"/>
      <c r="J22" s="1377"/>
      <c r="K22" s="1377"/>
      <c r="L22" s="1378"/>
      <c r="O22" s="1395" t="str">
        <f>"4a     Kosten im Monat im Jahr "&amp;Einstellungen!C4</f>
        <v>4a     Kosten im Monat im Jahr 2023</v>
      </c>
      <c r="P22" s="1396"/>
      <c r="Q22" s="984"/>
    </row>
    <row r="23" spans="1:17" ht="21" customHeight="1" x14ac:dyDescent="0.2">
      <c r="A23" s="973"/>
      <c r="B23" s="1384"/>
      <c r="C23" s="1384"/>
      <c r="D23" s="1384"/>
      <c r="E23" s="1384"/>
      <c r="F23" s="1385"/>
      <c r="G23" s="1376"/>
      <c r="H23" s="1377"/>
      <c r="I23" s="1377"/>
      <c r="J23" s="1377"/>
      <c r="K23" s="1377"/>
      <c r="L23" s="1378"/>
      <c r="O23" s="1397"/>
      <c r="P23" s="1398"/>
      <c r="Q23" s="984"/>
    </row>
    <row r="24" spans="1:17" ht="29.25" customHeight="1" x14ac:dyDescent="0.2">
      <c r="A24" s="979"/>
      <c r="B24" s="1399" t="str">
        <f>"3a     Kosten pro Tag im Jahr "&amp;Einstellungen!C4</f>
        <v>3a     Kosten pro Tag im Jahr 2023</v>
      </c>
      <c r="C24" s="1399"/>
      <c r="D24" s="1399"/>
      <c r="E24" s="1399"/>
      <c r="F24" s="1400"/>
      <c r="G24" s="1012" t="e">
        <f>IF(Einstellungen!$C$25,'KK bis 6 Std.'!$H$62,"")</f>
        <v>#DIV/0!</v>
      </c>
      <c r="H24" s="1012" t="e">
        <f>IF(Einstellungen!$C$25,'KK über 6 Std.'!$H$62,"")</f>
        <v>#DIV/0!</v>
      </c>
      <c r="I24" s="1012" t="e">
        <f>IF(Einstellungen!$C$26,'KG bis 6 Std.'!$H$63,"")</f>
        <v>#DIV/0!</v>
      </c>
      <c r="J24" s="1012" t="e">
        <f>IF(Einstellungen!$C$26,'KG über 6 Std.'!$H$63,"")</f>
        <v>#DIV/0!</v>
      </c>
      <c r="K24" s="1012" t="e">
        <f>IF(Einstellungen!$C$27,'Hort bis 4 Std.'!$H$63,"")</f>
        <v>#DIV/0!</v>
      </c>
      <c r="L24" s="1012" t="e">
        <f>IF(Einstellungen!$C$27,'Hort über 4 Std.'!$H$63,"")</f>
        <v>#DIV/0!</v>
      </c>
      <c r="O24" s="1401"/>
      <c r="P24" s="1402"/>
      <c r="Q24" s="1403"/>
    </row>
    <row r="25" spans="1:17" ht="15" x14ac:dyDescent="0.2">
      <c r="A25" s="979"/>
      <c r="B25" s="1367" t="str">
        <f>"3b     Kosten pro Monat im Jahr "&amp;Einstellungen!C4</f>
        <v>3b     Kosten pro Monat im Jahr 2023</v>
      </c>
      <c r="C25" s="1367"/>
      <c r="D25" s="1367"/>
      <c r="E25" s="1367"/>
      <c r="F25" s="1407"/>
      <c r="G25" s="967" t="e">
        <f>IF(Einstellungen!$C$25,'KK bis 6 Std.'!$H$64,"")</f>
        <v>#DIV/0!</v>
      </c>
      <c r="H25" s="967" t="e">
        <f>IF(Einstellungen!$C$25,'KK über 6 Std.'!$H$64,"")</f>
        <v>#DIV/0!</v>
      </c>
      <c r="I25" s="967" t="e">
        <f>IF(Einstellungen!$C$26,'KG bis 6 Std.'!$H$65,"")</f>
        <v>#DIV/0!</v>
      </c>
      <c r="J25" s="967" t="e">
        <f>IF(Einstellungen!$C$26,'KG über 6 Std.'!$H$65,"")</f>
        <v>#DIV/0!</v>
      </c>
      <c r="K25" s="967" t="e">
        <f>IF(Einstellungen!$C$27,'Hort bis 4 Std.'!$H$65,"")</f>
        <v>#DIV/0!</v>
      </c>
      <c r="L25" s="967" t="e">
        <f>IF(Einstellungen!$C$27,'Hort über 4 Std.'!$H$65,"")</f>
        <v>#DIV/0!</v>
      </c>
      <c r="O25" s="1404"/>
      <c r="P25" s="1405"/>
      <c r="Q25" s="1406"/>
    </row>
    <row r="26" spans="1:17" ht="15.75" customHeight="1" thickBot="1" x14ac:dyDescent="0.25">
      <c r="A26" s="968"/>
      <c r="B26" s="1390" t="str">
        <f>"3c     Kosten pro Quartal im Jahr "&amp;Einstellungen!C4</f>
        <v>3c     Kosten pro Quartal im Jahr 2023</v>
      </c>
      <c r="C26" s="1390"/>
      <c r="D26" s="1390"/>
      <c r="E26" s="1390"/>
      <c r="F26" s="980"/>
      <c r="G26" s="1013" t="e">
        <f>IF(Einstellungen!$C$25,'Zusammenfassung Kostensätze'!$G$25*3,"")</f>
        <v>#DIV/0!</v>
      </c>
      <c r="H26" s="1013" t="e">
        <f>IF(Einstellungen!$C$25,'Zusammenfassung Kostensätze'!$H$25*3,"")</f>
        <v>#DIV/0!</v>
      </c>
      <c r="I26" s="1013" t="e">
        <f>IF(Einstellungen!$C$26,'Zusammenfassung Kostensätze'!$I$25*3,"")</f>
        <v>#DIV/0!</v>
      </c>
      <c r="J26" s="1013" t="e">
        <f>IF(Einstellungen!$C$26,'Zusammenfassung Kostensätze'!$J$25*3,"")</f>
        <v>#DIV/0!</v>
      </c>
      <c r="K26" s="1013" t="e">
        <f>IF(Einstellungen!$C$27,'Zusammenfassung Kostensätze'!$K$25*3,"")</f>
        <v>#DIV/0!</v>
      </c>
      <c r="L26" s="1013" t="e">
        <f>IF(Einstellungen!$C$27,'Zusammenfassung Kostensätze'!$L$25*3,"")</f>
        <v>#DIV/0!</v>
      </c>
      <c r="O26" s="985"/>
      <c r="P26" s="985"/>
      <c r="Q26" s="985"/>
    </row>
    <row r="27" spans="1:17" ht="15.75" thickTop="1" x14ac:dyDescent="0.2">
      <c r="A27" s="986"/>
      <c r="B27" s="1408"/>
      <c r="C27" s="1408"/>
      <c r="D27" s="1408"/>
      <c r="E27" s="1408"/>
      <c r="F27" s="1409"/>
      <c r="G27" s="1410"/>
      <c r="H27" s="1411"/>
      <c r="I27" s="1411"/>
      <c r="J27" s="1411"/>
      <c r="K27" s="1411"/>
      <c r="L27" s="1412"/>
    </row>
    <row r="28" spans="1:17" ht="15" x14ac:dyDescent="0.2">
      <c r="A28" s="987" t="str">
        <f>IF(Einstellungen!C24,"4.","")</f>
        <v>4.</v>
      </c>
      <c r="B28" s="1382" t="str">
        <f>IF(Einstellungen!C24,"Tagessatz für Kinder, die ihren gewöhnlichen Aufenthalt im LK PM haben und innerhalb des Amtes in einer anderen als die Wohnortgemeinde eine Kita besuchen.","")</f>
        <v>Tagessatz für Kinder, die ihren gewöhnlichen Aufenthalt im LK PM haben und innerhalb des Amtes in einer anderen als die Wohnortgemeinde eine Kita besuchen.</v>
      </c>
      <c r="C28" s="1382"/>
      <c r="D28" s="1382"/>
      <c r="E28" s="1382"/>
      <c r="F28" s="1383"/>
      <c r="G28" s="1376"/>
      <c r="H28" s="1377"/>
      <c r="I28" s="1377"/>
      <c r="J28" s="1377"/>
      <c r="K28" s="1377"/>
      <c r="L28" s="1378"/>
    </row>
    <row r="29" spans="1:17" ht="15" x14ac:dyDescent="0.2">
      <c r="A29" s="986"/>
      <c r="B29" s="1382"/>
      <c r="C29" s="1382"/>
      <c r="D29" s="1382"/>
      <c r="E29" s="1382"/>
      <c r="F29" s="1383"/>
      <c r="G29" s="1376"/>
      <c r="H29" s="1377"/>
      <c r="I29" s="1377"/>
      <c r="J29" s="1377"/>
      <c r="K29" s="1377"/>
      <c r="L29" s="1378"/>
    </row>
    <row r="30" spans="1:17" ht="15" x14ac:dyDescent="0.2">
      <c r="A30" s="986"/>
      <c r="B30" s="988"/>
      <c r="C30" s="988"/>
      <c r="D30" s="988"/>
      <c r="E30" s="988"/>
      <c r="F30" s="989"/>
      <c r="G30" s="1379"/>
      <c r="H30" s="1380"/>
      <c r="I30" s="1380"/>
      <c r="J30" s="1380"/>
      <c r="K30" s="1380"/>
      <c r="L30" s="1381"/>
    </row>
    <row r="31" spans="1:17" ht="30" customHeight="1" x14ac:dyDescent="0.2">
      <c r="A31" s="990"/>
      <c r="B31" s="1386" t="str">
        <f>IF(Einstellungen!$C$24,"4a     Kosten pro Tag im Jahr "&amp;Einstellungen!$C$4,"")</f>
        <v>4a     Kosten pro Tag im Jahr 2023</v>
      </c>
      <c r="C31" s="1386"/>
      <c r="D31" s="1386"/>
      <c r="E31" s="1386"/>
      <c r="F31" s="991"/>
      <c r="G31" s="1012" t="e">
        <f>IF(Einstellungen!$C$24,IF(Einstellungen!$C$25,'KK bis 6 Std.'!$H$66,""),"")</f>
        <v>#DIV/0!</v>
      </c>
      <c r="H31" s="1012" t="e">
        <f>IF(Einstellungen!$C$24,IF(Einstellungen!$C$25,'KK über 6 Std.'!$H$66,""),"")</f>
        <v>#DIV/0!</v>
      </c>
      <c r="I31" s="1012" t="e">
        <f>IF(Einstellungen!$C$24,IF(Einstellungen!$C$26,'KG bis 6 Std.'!$H$67,""),"")</f>
        <v>#DIV/0!</v>
      </c>
      <c r="J31" s="1012" t="e">
        <f>IF(Einstellungen!$C$24,IF(Einstellungen!$C$26,'KG über 6 Std.'!$H$67,""),"")</f>
        <v>#DIV/0!</v>
      </c>
      <c r="K31" s="1012" t="e">
        <f>IF(Einstellungen!$C$24,IF(Einstellungen!$C$27,'Hort bis 4 Std.'!$H$67,""),"")</f>
        <v>#DIV/0!</v>
      </c>
      <c r="L31" s="1012" t="e">
        <f>IF(Einstellungen!$C$24,IF(Einstellungen!$C$27,'Hort über 4 Std.'!$H$67,""),"")</f>
        <v>#DIV/0!</v>
      </c>
    </row>
    <row r="32" spans="1:17" ht="15.75" customHeight="1" x14ac:dyDescent="0.2">
      <c r="A32" s="966"/>
      <c r="B32" s="1386" t="str">
        <f>IF(Einstellungen!$C$24,"4b     Kosten pro Monat im Jahr "&amp;Einstellungen!$C$4,"")</f>
        <v>4b     Kosten pro Monat im Jahr 2023</v>
      </c>
      <c r="C32" s="1386"/>
      <c r="D32" s="1386"/>
      <c r="E32" s="1386"/>
      <c r="F32" s="992"/>
      <c r="G32" s="967" t="e">
        <f>IF(Einstellungen!$C$24,IF(Einstellungen!$C$25,'KK bis 6 Std.'!$H$68,""),"")</f>
        <v>#DIV/0!</v>
      </c>
      <c r="H32" s="967" t="e">
        <f>IF(Einstellungen!$C$24,IF(Einstellungen!$C$25,'KK über 6 Std.'!$H$68,""),"")</f>
        <v>#DIV/0!</v>
      </c>
      <c r="I32" s="967" t="e">
        <f>IF(Einstellungen!$C$24,IF(Einstellungen!$C$26,'KG bis 6 Std.'!$H$69,""),"")</f>
        <v>#DIV/0!</v>
      </c>
      <c r="J32" s="967" t="e">
        <f>IF(Einstellungen!$C$24,IF(Einstellungen!$C$26,'KG über 6 Std.'!$H$69,""),"")</f>
        <v>#DIV/0!</v>
      </c>
      <c r="K32" s="967" t="e">
        <f>IF(Einstellungen!$C$24,IF(Einstellungen!$C$27,'Hort bis 4 Std.'!$H$69,""),"")</f>
        <v>#DIV/0!</v>
      </c>
      <c r="L32" s="967" t="e">
        <f>IF(Einstellungen!$C$24,IF(Einstellungen!$C$27,'Hort über 4 Std.'!$H$72,""),"")</f>
        <v>#DIV/0!</v>
      </c>
    </row>
    <row r="33" spans="1:12" ht="15.75" thickBot="1" x14ac:dyDescent="0.25">
      <c r="A33" s="993"/>
      <c r="B33" s="1418" t="str">
        <f>IF(Einstellungen!$C$24,"4c     Kosten pro Quartal im Jahr "&amp;Einstellungen!$C$4,"")</f>
        <v>4c     Kosten pro Quartal im Jahr 2023</v>
      </c>
      <c r="C33" s="1418"/>
      <c r="D33" s="1418"/>
      <c r="E33" s="1418"/>
      <c r="F33" s="994"/>
      <c r="G33" s="1013" t="e">
        <f>IF(Einstellungen!$C$24,IF(Einstellungen!$C$25,'Zusammenfassung Kostensätze'!$G$32*3,""),"")</f>
        <v>#DIV/0!</v>
      </c>
      <c r="H33" s="1013" t="e">
        <f>IF(Einstellungen!$C$24,IF(Einstellungen!$C$25,'Zusammenfassung Kostensätze'!$H$32*3,""),"")</f>
        <v>#DIV/0!</v>
      </c>
      <c r="I33" s="1013" t="e">
        <f>IF(Einstellungen!$C$24,IF(Einstellungen!$C$26,'Zusammenfassung Kostensätze'!$I$32*3,""),"")</f>
        <v>#DIV/0!</v>
      </c>
      <c r="J33" s="1013" t="e">
        <f>IF(Einstellungen!$C$24,IF(Einstellungen!$C$26,'Zusammenfassung Kostensätze'!$J$32*3,""),"")</f>
        <v>#DIV/0!</v>
      </c>
      <c r="K33" s="1013" t="e">
        <f>IF(Einstellungen!$C$24,IF(Einstellungen!$C$27,'Zusammenfassung Kostensätze'!$K$32*3,""),"")</f>
        <v>#DIV/0!</v>
      </c>
      <c r="L33" s="1013" t="e">
        <f>IF(Einstellungen!C24,IF(Einstellungen!$C$27,'Zusammenfassung Kostensätze'!$L$32*3,""),"")</f>
        <v>#DIV/0!</v>
      </c>
    </row>
    <row r="34" spans="1:12" ht="13.5" hidden="1" thickTop="1" x14ac:dyDescent="0.2"/>
    <row r="35" spans="1:12" ht="15.75" hidden="1" thickTop="1" x14ac:dyDescent="0.2">
      <c r="A35" s="990"/>
      <c r="B35" s="995"/>
      <c r="C35" s="995"/>
      <c r="D35" s="995"/>
      <c r="E35" s="995"/>
      <c r="F35" s="996"/>
      <c r="G35" s="997"/>
      <c r="H35" s="997"/>
      <c r="I35" s="997"/>
      <c r="J35" s="997"/>
      <c r="K35" s="997"/>
      <c r="L35" s="998"/>
    </row>
    <row r="36" spans="1:12" ht="15.75" hidden="1" thickTop="1" x14ac:dyDescent="0.2">
      <c r="A36" s="999" t="s">
        <v>202</v>
      </c>
      <c r="B36" s="1414" t="s">
        <v>346</v>
      </c>
      <c r="C36" s="1414"/>
      <c r="D36" s="1414"/>
      <c r="E36" s="1414"/>
      <c r="F36" s="1414"/>
      <c r="G36" s="1415"/>
      <c r="H36" s="1416"/>
      <c r="I36" s="1416"/>
      <c r="J36" s="1416"/>
      <c r="K36" s="1416"/>
      <c r="L36" s="1417"/>
    </row>
    <row r="37" spans="1:12" ht="15.75" hidden="1" thickTop="1" x14ac:dyDescent="0.2">
      <c r="A37" s="990"/>
      <c r="B37" s="1000"/>
      <c r="C37" s="1000"/>
      <c r="D37" s="1000"/>
      <c r="E37" s="1000"/>
      <c r="F37" s="991"/>
      <c r="G37" s="1001"/>
      <c r="H37" s="1001"/>
      <c r="I37" s="1002"/>
      <c r="J37" s="1002"/>
      <c r="K37" s="1002"/>
      <c r="L37" s="1002"/>
    </row>
    <row r="38" spans="1:12" ht="16.5" hidden="1" thickTop="1" thickBot="1" x14ac:dyDescent="0.25">
      <c r="A38" s="993"/>
      <c r="B38" s="1413" t="str">
        <f>"6a Beitrag je Monat im Jahr "&amp;Einstellungen!C4</f>
        <v>6a Beitrag je Monat im Jahr 2023</v>
      </c>
      <c r="C38" s="1413"/>
      <c r="D38" s="1413"/>
      <c r="E38" s="1413"/>
      <c r="F38" s="1003"/>
      <c r="G38" s="1004" t="str">
        <f>IF(G9="","",(G9-'KK bis 6 Std.'!I24)*21)</f>
        <v/>
      </c>
      <c r="H38" s="1004" t="str">
        <f>IF(G6="","",(G6-'KK über 6 Std.'!I24)*21)</f>
        <v/>
      </c>
      <c r="I38" s="1004" t="str">
        <f>IF(I9="","",(I9-'KG bis 6 Std.'!I24)*21)</f>
        <v/>
      </c>
      <c r="J38" s="1004" t="str">
        <f>IF(J9="","",(J9-'KG über 6 Std.'!I24)*21)</f>
        <v/>
      </c>
      <c r="K38" s="1004" t="str">
        <f>IF(K9="","",(K9-'Hort bis 4 Std.'!I24)*21)</f>
        <v/>
      </c>
      <c r="L38" s="1004" t="str">
        <f>IF(L9="","",(L9-'Hort über 4 Std.'!I24)*21)</f>
        <v/>
      </c>
    </row>
    <row r="39" spans="1:12" ht="15.75" hidden="1" thickTop="1" x14ac:dyDescent="0.2">
      <c r="A39" s="990"/>
      <c r="B39" s="995"/>
      <c r="C39" s="995"/>
      <c r="D39" s="995"/>
      <c r="E39" s="995"/>
      <c r="F39" s="996"/>
      <c r="G39" s="997"/>
      <c r="H39" s="997"/>
      <c r="I39" s="997"/>
      <c r="J39" s="997"/>
      <c r="K39" s="997"/>
      <c r="L39" s="998"/>
    </row>
    <row r="40" spans="1:12" ht="15.75" hidden="1" thickTop="1" x14ac:dyDescent="0.2">
      <c r="A40" s="999" t="s">
        <v>223</v>
      </c>
      <c r="B40" s="1414" t="s">
        <v>348</v>
      </c>
      <c r="C40" s="1414"/>
      <c r="D40" s="1414"/>
      <c r="E40" s="1414"/>
      <c r="F40" s="1414"/>
      <c r="G40" s="1415"/>
      <c r="H40" s="1416"/>
      <c r="I40" s="1416"/>
      <c r="J40" s="1416"/>
      <c r="K40" s="1416"/>
      <c r="L40" s="1417"/>
    </row>
    <row r="41" spans="1:12" ht="15.75" hidden="1" thickTop="1" x14ac:dyDescent="0.2">
      <c r="A41" s="990"/>
      <c r="B41" s="1000"/>
      <c r="C41" s="1000"/>
      <c r="D41" s="1000"/>
      <c r="E41" s="1000"/>
      <c r="F41" s="991"/>
      <c r="G41" s="1001"/>
      <c r="H41" s="1001"/>
      <c r="I41" s="1002"/>
      <c r="J41" s="1002"/>
      <c r="K41" s="1002"/>
      <c r="L41" s="1002"/>
    </row>
    <row r="42" spans="1:12" ht="16.5" hidden="1" thickTop="1" thickBot="1" x14ac:dyDescent="0.25">
      <c r="A42" s="993"/>
      <c r="B42" s="1413" t="str">
        <f>"7a Beitrag je Monat im Jahr "&amp;Einstellungen!C4</f>
        <v>7a Beitrag je Monat im Jahr 2023</v>
      </c>
      <c r="C42" s="1413"/>
      <c r="D42" s="1413"/>
      <c r="E42" s="1413"/>
      <c r="F42" s="1003"/>
      <c r="G42" s="1004" t="e">
        <f>'KK bis 6 Std.'!K60</f>
        <v>#DIV/0!</v>
      </c>
      <c r="H42" s="1004"/>
      <c r="I42" s="1004"/>
      <c r="J42" s="1004"/>
      <c r="K42" s="1004"/>
      <c r="L42" s="1004"/>
    </row>
    <row r="43" spans="1:12" ht="13.5" hidden="1" thickTop="1" x14ac:dyDescent="0.2">
      <c r="G43" s="1005"/>
      <c r="L43" s="1006"/>
    </row>
    <row r="44" spans="1:12" ht="15.75" hidden="1" thickTop="1" x14ac:dyDescent="0.2">
      <c r="A44" s="999" t="s">
        <v>224</v>
      </c>
      <c r="B44" s="1414" t="s">
        <v>367</v>
      </c>
      <c r="C44" s="1414"/>
      <c r="D44" s="1414"/>
      <c r="E44" s="1414"/>
      <c r="F44" s="1414"/>
      <c r="G44" s="1415"/>
      <c r="H44" s="1416"/>
      <c r="I44" s="1416"/>
      <c r="J44" s="1416"/>
      <c r="K44" s="1416"/>
      <c r="L44" s="1417"/>
    </row>
    <row r="45" spans="1:12" ht="15.75" hidden="1" thickTop="1" x14ac:dyDescent="0.2">
      <c r="A45" s="990"/>
      <c r="B45" s="1000"/>
      <c r="C45" s="1000"/>
      <c r="D45" s="1000"/>
      <c r="E45" s="1000"/>
      <c r="F45" s="991"/>
      <c r="G45" s="1001"/>
      <c r="H45" s="1001"/>
      <c r="I45" s="1002"/>
      <c r="J45" s="1002"/>
      <c r="K45" s="1002"/>
      <c r="L45" s="1002"/>
    </row>
    <row r="46" spans="1:12" ht="16.5" hidden="1" thickTop="1" thickBot="1" x14ac:dyDescent="0.25">
      <c r="A46" s="993"/>
      <c r="B46" s="1413" t="str">
        <f>"8a Beitrag je Monat im Jahr "&amp;Einstellungen!C4</f>
        <v>8a Beitrag je Monat im Jahr 2023</v>
      </c>
      <c r="C46" s="1413"/>
      <c r="D46" s="1413"/>
      <c r="E46" s="1413"/>
      <c r="F46" s="1003"/>
      <c r="G46" s="1004"/>
      <c r="H46" s="1004"/>
      <c r="I46" s="1004">
        <f>IF(Eingabetabelle!$I$15=0,0,Eingabetabelle!$G$32/Eingabetabelle!$I$15/12)</f>
        <v>0</v>
      </c>
      <c r="J46" s="1004">
        <f>IF(Eingabetabelle!$I$15=0,0,Eingabetabelle!$G$32/Eingabetabelle!$I$15/12)</f>
        <v>0</v>
      </c>
      <c r="K46" s="1004"/>
      <c r="L46" s="1004"/>
    </row>
    <row r="47" spans="1:12" ht="15.75" thickTop="1" x14ac:dyDescent="0.2">
      <c r="B47" s="1007" t="s">
        <v>42</v>
      </c>
      <c r="C47" s="1008" t="str">
        <f>Einstellungen!C6</f>
        <v>örtlicher Träger der Jugendhilfe</v>
      </c>
      <c r="E47" s="1007" t="s">
        <v>290</v>
      </c>
      <c r="F47" s="1009" t="s">
        <v>338</v>
      </c>
      <c r="K47" s="1010" t="s">
        <v>345</v>
      </c>
      <c r="L47" s="1011">
        <f>Einstellungen!C3</f>
        <v>45002</v>
      </c>
    </row>
    <row r="61" spans="2:2" x14ac:dyDescent="0.2">
      <c r="B61" s="1009"/>
    </row>
  </sheetData>
  <sheetProtection password="CA75" sheet="1" objects="1" scenarios="1"/>
  <mergeCells count="35">
    <mergeCell ref="B42:E42"/>
    <mergeCell ref="B44:F44"/>
    <mergeCell ref="G44:L44"/>
    <mergeCell ref="B46:E46"/>
    <mergeCell ref="B33:E33"/>
    <mergeCell ref="B36:F36"/>
    <mergeCell ref="G36:L36"/>
    <mergeCell ref="B38:E38"/>
    <mergeCell ref="B40:F40"/>
    <mergeCell ref="G40:L40"/>
    <mergeCell ref="B32:E32"/>
    <mergeCell ref="B19:E19"/>
    <mergeCell ref="G20:L23"/>
    <mergeCell ref="B21:F23"/>
    <mergeCell ref="O22:P23"/>
    <mergeCell ref="B24:F24"/>
    <mergeCell ref="O24:Q25"/>
    <mergeCell ref="B25:F25"/>
    <mergeCell ref="B26:E26"/>
    <mergeCell ref="B27:F27"/>
    <mergeCell ref="G27:L30"/>
    <mergeCell ref="B28:F29"/>
    <mergeCell ref="B31:E31"/>
    <mergeCell ref="B18:E18"/>
    <mergeCell ref="C3:F3"/>
    <mergeCell ref="J3:L3"/>
    <mergeCell ref="B4:C4"/>
    <mergeCell ref="G6:L9"/>
    <mergeCell ref="B7:F9"/>
    <mergeCell ref="B10:F10"/>
    <mergeCell ref="B11:F11"/>
    <mergeCell ref="B12:F12"/>
    <mergeCell ref="G13:L15"/>
    <mergeCell ref="B14:F16"/>
    <mergeCell ref="B17:E17"/>
  </mergeCells>
  <conditionalFormatting sqref="A28:F30 A27:G27">
    <cfRule type="expression" dxfId="16" priority="4" stopIfTrue="1">
      <formula>$P$14=2</formula>
    </cfRule>
  </conditionalFormatting>
  <conditionalFormatting sqref="A35:L38">
    <cfRule type="expression" dxfId="15" priority="3" stopIfTrue="1">
      <formula>$P$14=2</formula>
    </cfRule>
  </conditionalFormatting>
  <conditionalFormatting sqref="A39:L42">
    <cfRule type="expression" dxfId="14" priority="2" stopIfTrue="1">
      <formula>$P$14=2</formula>
    </cfRule>
  </conditionalFormatting>
  <conditionalFormatting sqref="A44:L46">
    <cfRule type="expression" dxfId="13" priority="1" stopIfTrue="1">
      <formula>$P$14=2</formula>
    </cfRule>
  </conditionalFormatting>
  <printOptions horizontalCentered="1"/>
  <pageMargins left="0.39370078740157483" right="0.39370078740157483" top="0.78740157480314965" bottom="0.19685039370078741" header="0.39370078740157483" footer="0.15748031496062992"/>
  <pageSetup paperSize="9" scale="67" orientation="landscape" r:id="rId1"/>
  <headerFooter alignWithMargins="0">
    <oddFooter>&amp;Rgedruckt am: &amp;D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3" tint="0.59999389629810485"/>
    <pageSetUpPr fitToPage="1"/>
  </sheetPr>
  <dimension ref="A1:O28"/>
  <sheetViews>
    <sheetView workbookViewId="0">
      <selection activeCell="B17" sqref="B17:J17"/>
    </sheetView>
  </sheetViews>
  <sheetFormatPr baseColWidth="10" defaultRowHeight="12.75" outlineLevelRow="1" x14ac:dyDescent="0.2"/>
  <cols>
    <col min="1" max="1" width="12" style="903" customWidth="1"/>
    <col min="2" max="2" width="42.42578125" style="903" customWidth="1"/>
    <col min="3" max="3" width="19.85546875" style="903" customWidth="1"/>
    <col min="4" max="4" width="28.140625" style="903" customWidth="1"/>
    <col min="5" max="5" width="14.42578125" style="903" bestFit="1" customWidth="1"/>
    <col min="6" max="6" width="16.28515625" style="903" bestFit="1" customWidth="1"/>
    <col min="7" max="7" width="14.42578125" style="903" bestFit="1" customWidth="1"/>
    <col min="8" max="8" width="17.85546875" style="903" bestFit="1" customWidth="1"/>
    <col min="9" max="9" width="16.140625" style="903" bestFit="1" customWidth="1"/>
    <col min="10" max="10" width="14.42578125" style="903" bestFit="1" customWidth="1"/>
    <col min="11" max="11" width="3.28515625" style="903" customWidth="1"/>
    <col min="12" max="12" width="2.5703125" style="903" customWidth="1"/>
    <col min="13" max="13" width="16.85546875" style="903" hidden="1" customWidth="1"/>
    <col min="14" max="14" width="16" style="903" hidden="1" customWidth="1"/>
    <col min="15" max="15" width="14.140625" style="903" hidden="1" customWidth="1"/>
    <col min="16" max="16" width="15.7109375" style="903" customWidth="1"/>
    <col min="17" max="17" width="14.140625" style="903" customWidth="1"/>
    <col min="18" max="18" width="15" style="903" customWidth="1"/>
    <col min="19" max="19" width="12" style="903" customWidth="1"/>
    <col min="20" max="16384" width="11.42578125" style="903"/>
  </cols>
  <sheetData>
    <row r="1" spans="1:10" ht="15.75" x14ac:dyDescent="0.25">
      <c r="B1" s="904" t="str">
        <f>"Entgelte für Kindertagesstätten  im Jahr "&amp;Einstellungen!C4</f>
        <v>Entgelte für Kindertagesstätten  im Jahr 2023</v>
      </c>
      <c r="H1" s="905"/>
    </row>
    <row r="2" spans="1:10" ht="52.5" customHeight="1" x14ac:dyDescent="0.2">
      <c r="H2" s="905"/>
    </row>
    <row r="3" spans="1:10" ht="17.25" customHeight="1" x14ac:dyDescent="0.25">
      <c r="B3" s="906" t="s">
        <v>44</v>
      </c>
      <c r="C3" s="1420">
        <f>Eingabetabelle!$E$3</f>
        <v>0</v>
      </c>
      <c r="D3" s="1420"/>
      <c r="H3" s="1421" t="s">
        <v>56</v>
      </c>
      <c r="I3" s="1421"/>
      <c r="J3" s="1421"/>
    </row>
    <row r="4" spans="1:10" ht="22.5" customHeight="1" thickBot="1" x14ac:dyDescent="0.25">
      <c r="A4" s="907"/>
      <c r="B4" s="1422"/>
      <c r="C4" s="1423"/>
    </row>
    <row r="5" spans="1:10" ht="42.75" x14ac:dyDescent="0.2">
      <c r="A5" s="908"/>
      <c r="B5" s="909"/>
      <c r="C5" s="909"/>
      <c r="D5" s="909"/>
      <c r="E5" s="910" t="s">
        <v>380</v>
      </c>
      <c r="F5" s="910" t="s">
        <v>379</v>
      </c>
      <c r="G5" s="910" t="s">
        <v>381</v>
      </c>
      <c r="H5" s="910" t="s">
        <v>382</v>
      </c>
      <c r="I5" s="910" t="s">
        <v>383</v>
      </c>
      <c r="J5" s="910" t="s">
        <v>384</v>
      </c>
    </row>
    <row r="6" spans="1:10" ht="76.5" customHeight="1" x14ac:dyDescent="0.2">
      <c r="A6" s="911" t="s">
        <v>9</v>
      </c>
      <c r="B6" s="1424" t="s">
        <v>648</v>
      </c>
      <c r="C6" s="1424"/>
      <c r="D6" s="1424"/>
      <c r="E6" s="1424"/>
      <c r="F6" s="1424"/>
      <c r="G6" s="1424"/>
      <c r="H6" s="1424"/>
      <c r="I6" s="1424"/>
      <c r="J6" s="1425"/>
    </row>
    <row r="7" spans="1:10" ht="15.75" thickBot="1" x14ac:dyDescent="0.25">
      <c r="A7" s="912"/>
      <c r="B7" s="1419" t="str">
        <f>"Beitrag je Monat im Jahr "&amp;Einstellungen!C4</f>
        <v>Beitrag je Monat im Jahr 2023</v>
      </c>
      <c r="C7" s="1419"/>
      <c r="D7" s="1419"/>
      <c r="E7" s="950" t="e">
        <f t="shared" ref="E7:J7" si="0">E15</f>
        <v>#DIV/0!</v>
      </c>
      <c r="F7" s="950" t="e">
        <f t="shared" si="0"/>
        <v>#DIV/0!</v>
      </c>
      <c r="G7" s="950" t="e">
        <f t="shared" si="0"/>
        <v>#DIV/0!</v>
      </c>
      <c r="H7" s="950" t="e">
        <f t="shared" si="0"/>
        <v>#DIV/0!</v>
      </c>
      <c r="I7" s="950" t="e">
        <f t="shared" si="0"/>
        <v>#DIV/0!</v>
      </c>
      <c r="J7" s="951" t="e">
        <f t="shared" si="0"/>
        <v>#DIV/0!</v>
      </c>
    </row>
    <row r="8" spans="1:10" ht="15.75" thickTop="1" x14ac:dyDescent="0.2">
      <c r="A8" s="913"/>
      <c r="B8" s="952"/>
      <c r="C8" s="914"/>
      <c r="D8" s="914"/>
      <c r="E8" s="918"/>
      <c r="F8" s="918"/>
      <c r="G8" s="918"/>
      <c r="H8" s="918"/>
      <c r="I8" s="918"/>
      <c r="J8" s="919"/>
    </row>
    <row r="9" spans="1:10" ht="15" hidden="1" outlineLevel="1" x14ac:dyDescent="0.2">
      <c r="A9" s="913"/>
      <c r="B9" s="915" t="s">
        <v>642</v>
      </c>
      <c r="C9" s="916"/>
      <c r="D9" s="917"/>
      <c r="E9" s="918"/>
      <c r="F9" s="918"/>
      <c r="G9" s="918"/>
      <c r="H9" s="918"/>
      <c r="I9" s="918"/>
      <c r="J9" s="919"/>
    </row>
    <row r="10" spans="1:10" ht="15" hidden="1" outlineLevel="1" x14ac:dyDescent="0.2">
      <c r="A10" s="913"/>
      <c r="B10" s="916" t="s">
        <v>636</v>
      </c>
      <c r="C10" s="916"/>
      <c r="D10" s="917"/>
      <c r="E10" s="916" t="e">
        <f>'KK bis 6 Std.'!J41</f>
        <v>#DIV/0!</v>
      </c>
      <c r="F10" s="916" t="e">
        <f>'KK über 6 Std.'!J41</f>
        <v>#DIV/0!</v>
      </c>
      <c r="G10" s="916" t="e">
        <f>'KG bis 6 Std.'!J41</f>
        <v>#DIV/0!</v>
      </c>
      <c r="H10" s="916" t="e">
        <f>'KG über 6 Std.'!J41</f>
        <v>#DIV/0!</v>
      </c>
      <c r="I10" s="916" t="e">
        <f>'Hort bis 4 Std.'!J41</f>
        <v>#DIV/0!</v>
      </c>
      <c r="J10" s="920" t="e">
        <f>'Hort über 4 Std.'!J41</f>
        <v>#DIV/0!</v>
      </c>
    </row>
    <row r="11" spans="1:10" ht="15" hidden="1" outlineLevel="1" x14ac:dyDescent="0.2">
      <c r="A11" s="921" t="s">
        <v>638</v>
      </c>
      <c r="B11" s="916" t="s">
        <v>639</v>
      </c>
      <c r="C11" s="916"/>
      <c r="D11" s="917"/>
      <c r="E11" s="916" t="e">
        <f>'KK bis 6 Std.'!$J$24</f>
        <v>#DIV/0!</v>
      </c>
      <c r="F11" s="916" t="e">
        <f>'KK über 6 Std.'!$J$24</f>
        <v>#DIV/0!</v>
      </c>
      <c r="G11" s="916" t="e">
        <f>'KG bis 6 Std.'!$J$24</f>
        <v>#DIV/0!</v>
      </c>
      <c r="H11" s="916" t="e">
        <f>'KG über 6 Std.'!$J$24</f>
        <v>#DIV/0!</v>
      </c>
      <c r="I11" s="916" t="e">
        <f>'Hort bis 4 Std.'!$J$24</f>
        <v>#DIV/0!</v>
      </c>
      <c r="J11" s="920" t="e">
        <f>'Hort über 4 Std.'!$J$24</f>
        <v>#DIV/0!</v>
      </c>
    </row>
    <row r="12" spans="1:10" ht="15" hidden="1" outlineLevel="1" x14ac:dyDescent="0.2">
      <c r="A12" s="921" t="s">
        <v>638</v>
      </c>
      <c r="B12" s="916" t="s">
        <v>640</v>
      </c>
      <c r="C12" s="916"/>
      <c r="D12" s="917"/>
      <c r="E12" s="916" t="e">
        <f>Eingabetabelle!$J$38+SUM(Eingabetabelle!$J$41:$J$58)</f>
        <v>#DIV/0!</v>
      </c>
      <c r="F12" s="916" t="e">
        <f>Eingabetabelle!$J$38+SUM(Eingabetabelle!$J$41:$J$58)</f>
        <v>#DIV/0!</v>
      </c>
      <c r="G12" s="916" t="e">
        <f>Eingabetabelle!$J$38+SUM(Eingabetabelle!$J$41:$J$58)</f>
        <v>#DIV/0!</v>
      </c>
      <c r="H12" s="916" t="e">
        <f>Eingabetabelle!$J$38+SUM(Eingabetabelle!$J$41:$J$58)</f>
        <v>#DIV/0!</v>
      </c>
      <c r="I12" s="916" t="e">
        <f>Eingabetabelle!$J$38+SUM(Eingabetabelle!$J$41:$J$58)</f>
        <v>#DIV/0!</v>
      </c>
      <c r="J12" s="920" t="e">
        <f>Eingabetabelle!$J$38+SUM(Eingabetabelle!$J$41:$J$58)</f>
        <v>#DIV/0!</v>
      </c>
    </row>
    <row r="13" spans="1:10" ht="15" hidden="1" outlineLevel="1" x14ac:dyDescent="0.2">
      <c r="A13" s="922" t="s">
        <v>641</v>
      </c>
      <c r="B13" s="923" t="s">
        <v>634</v>
      </c>
      <c r="C13" s="923"/>
      <c r="D13" s="924"/>
      <c r="E13" s="923" t="e">
        <f>E10-E11-E12</f>
        <v>#DIV/0!</v>
      </c>
      <c r="F13" s="923" t="e">
        <f t="shared" ref="F13:J13" si="1">F10-F11-F12</f>
        <v>#DIV/0!</v>
      </c>
      <c r="G13" s="923" t="e">
        <f t="shared" si="1"/>
        <v>#DIV/0!</v>
      </c>
      <c r="H13" s="923" t="e">
        <f t="shared" si="1"/>
        <v>#DIV/0!</v>
      </c>
      <c r="I13" s="923" t="e">
        <f t="shared" si="1"/>
        <v>#DIV/0!</v>
      </c>
      <c r="J13" s="925" t="e">
        <f t="shared" si="1"/>
        <v>#DIV/0!</v>
      </c>
    </row>
    <row r="14" spans="1:10" ht="15" hidden="1" outlineLevel="1" x14ac:dyDescent="0.2">
      <c r="A14" s="926"/>
      <c r="B14" s="927"/>
      <c r="C14" s="927"/>
      <c r="D14" s="928"/>
      <c r="E14" s="927"/>
      <c r="F14" s="927"/>
      <c r="G14" s="927"/>
      <c r="H14" s="927"/>
      <c r="I14" s="927"/>
      <c r="J14" s="929"/>
    </row>
    <row r="15" spans="1:10" ht="17.25" hidden="1" outlineLevel="1" x14ac:dyDescent="0.35">
      <c r="A15" s="930" t="s">
        <v>42</v>
      </c>
      <c r="B15" s="834">
        <v>21</v>
      </c>
      <c r="C15" s="931"/>
      <c r="D15" s="931"/>
      <c r="E15" s="932" t="e">
        <f>E13*$B$15</f>
        <v>#DIV/0!</v>
      </c>
      <c r="F15" s="932" t="e">
        <f t="shared" ref="F15:J15" si="2">F13*$B$15</f>
        <v>#DIV/0!</v>
      </c>
      <c r="G15" s="932" t="e">
        <f t="shared" si="2"/>
        <v>#DIV/0!</v>
      </c>
      <c r="H15" s="932" t="e">
        <f t="shared" si="2"/>
        <v>#DIV/0!</v>
      </c>
      <c r="I15" s="932" t="e">
        <f t="shared" si="2"/>
        <v>#DIV/0!</v>
      </c>
      <c r="J15" s="933" t="e">
        <f t="shared" si="2"/>
        <v>#DIV/0!</v>
      </c>
    </row>
    <row r="16" spans="1:10" ht="15" collapsed="1" x14ac:dyDescent="0.2">
      <c r="A16" s="934"/>
      <c r="B16" s="935"/>
      <c r="C16" s="935"/>
      <c r="D16" s="935"/>
      <c r="E16" s="936"/>
      <c r="F16" s="936"/>
      <c r="G16" s="936"/>
      <c r="H16" s="936"/>
      <c r="I16" s="936"/>
      <c r="J16" s="937"/>
    </row>
    <row r="17" spans="1:10" ht="87" customHeight="1" x14ac:dyDescent="0.2">
      <c r="A17" s="938" t="s">
        <v>29</v>
      </c>
      <c r="B17" s="1424" t="s">
        <v>654</v>
      </c>
      <c r="C17" s="1424"/>
      <c r="D17" s="1424"/>
      <c r="E17" s="1424"/>
      <c r="F17" s="1424"/>
      <c r="G17" s="1424"/>
      <c r="H17" s="1424"/>
      <c r="I17" s="1424"/>
      <c r="J17" s="1425"/>
    </row>
    <row r="18" spans="1:10" ht="15.75" thickBot="1" x14ac:dyDescent="0.25">
      <c r="A18" s="912"/>
      <c r="B18" s="1419" t="str">
        <f>"Beitrag je Monat im Jahr "&amp;Einstellungen!C4</f>
        <v>Beitrag je Monat im Jahr 2023</v>
      </c>
      <c r="C18" s="1419"/>
      <c r="D18" s="1419"/>
      <c r="E18" s="950" t="e">
        <f t="shared" ref="E18:J18" si="3">E26</f>
        <v>#DIV/0!</v>
      </c>
      <c r="F18" s="950" t="e">
        <f t="shared" si="3"/>
        <v>#DIV/0!</v>
      </c>
      <c r="G18" s="950" t="e">
        <f t="shared" si="3"/>
        <v>#DIV/0!</v>
      </c>
      <c r="H18" s="950" t="e">
        <f t="shared" si="3"/>
        <v>#DIV/0!</v>
      </c>
      <c r="I18" s="950" t="e">
        <f t="shared" si="3"/>
        <v>#DIV/0!</v>
      </c>
      <c r="J18" s="951" t="e">
        <f t="shared" si="3"/>
        <v>#DIV/0!</v>
      </c>
    </row>
    <row r="19" spans="1:10" ht="15.75" thickTop="1" x14ac:dyDescent="0.2">
      <c r="A19" s="913"/>
      <c r="B19" s="917"/>
      <c r="C19" s="917"/>
      <c r="D19" s="917"/>
      <c r="E19" s="918"/>
      <c r="F19" s="918"/>
      <c r="G19" s="918"/>
      <c r="H19" s="918"/>
      <c r="I19" s="918"/>
      <c r="J19" s="919"/>
    </row>
    <row r="20" spans="1:10" ht="15" hidden="1" outlineLevel="1" x14ac:dyDescent="0.2">
      <c r="A20" s="913"/>
      <c r="B20" s="915" t="s">
        <v>642</v>
      </c>
      <c r="C20" s="916"/>
      <c r="D20" s="917"/>
      <c r="E20" s="918"/>
      <c r="F20" s="918"/>
      <c r="G20" s="918"/>
      <c r="H20" s="918"/>
      <c r="I20" s="918"/>
      <c r="J20" s="919"/>
    </row>
    <row r="21" spans="1:10" ht="15" hidden="1" outlineLevel="1" x14ac:dyDescent="0.2">
      <c r="A21" s="913"/>
      <c r="B21" s="916" t="s">
        <v>637</v>
      </c>
      <c r="C21" s="916"/>
      <c r="D21" s="917"/>
      <c r="E21" s="916" t="e">
        <f>'KK bis 6 Std.'!I41</f>
        <v>#DIV/0!</v>
      </c>
      <c r="F21" s="916" t="e">
        <f>'KK über 6 Std.'!I41</f>
        <v>#DIV/0!</v>
      </c>
      <c r="G21" s="916" t="e">
        <f>'KG bis 6 Std.'!I41</f>
        <v>#DIV/0!</v>
      </c>
      <c r="H21" s="916" t="e">
        <f>'KG über 6 Std.'!I41</f>
        <v>#DIV/0!</v>
      </c>
      <c r="I21" s="916" t="e">
        <f>'Hort bis 4 Std.'!I41</f>
        <v>#DIV/0!</v>
      </c>
      <c r="J21" s="920" t="e">
        <f>'Hort über 4 Std.'!I41</f>
        <v>#DIV/0!</v>
      </c>
    </row>
    <row r="22" spans="1:10" ht="15" hidden="1" outlineLevel="1" x14ac:dyDescent="0.2">
      <c r="A22" s="921" t="s">
        <v>638</v>
      </c>
      <c r="B22" s="916" t="s">
        <v>639</v>
      </c>
      <c r="C22" s="916"/>
      <c r="D22" s="917"/>
      <c r="E22" s="916" t="e">
        <f>'KK bis 6 Std.'!$J$24</f>
        <v>#DIV/0!</v>
      </c>
      <c r="F22" s="916" t="e">
        <f>'KK über 6 Std.'!$J$24</f>
        <v>#DIV/0!</v>
      </c>
      <c r="G22" s="916" t="e">
        <f>'KG bis 6 Std.'!$J$24</f>
        <v>#DIV/0!</v>
      </c>
      <c r="H22" s="916" t="e">
        <f>'KG über 6 Std.'!$J$24</f>
        <v>#DIV/0!</v>
      </c>
      <c r="I22" s="916" t="e">
        <f>'Hort bis 4 Std.'!$J$24</f>
        <v>#DIV/0!</v>
      </c>
      <c r="J22" s="920" t="e">
        <f>'Hort über 4 Std.'!$J$24</f>
        <v>#DIV/0!</v>
      </c>
    </row>
    <row r="23" spans="1:10" ht="15" hidden="1" outlineLevel="1" x14ac:dyDescent="0.2">
      <c r="A23" s="921" t="s">
        <v>638</v>
      </c>
      <c r="B23" s="916" t="s">
        <v>640</v>
      </c>
      <c r="C23" s="916"/>
      <c r="D23" s="917"/>
      <c r="E23" s="916" t="e">
        <f>Eingabetabelle!$I$36+SUM(Eingabetabelle!$I$41:$I$58)</f>
        <v>#DIV/0!</v>
      </c>
      <c r="F23" s="916" t="e">
        <f>Eingabetabelle!$I$36+SUM(Eingabetabelle!$I$41:$I$58)</f>
        <v>#DIV/0!</v>
      </c>
      <c r="G23" s="916" t="e">
        <f>Eingabetabelle!$I$36+SUM(Eingabetabelle!$I$41:$I$58)</f>
        <v>#DIV/0!</v>
      </c>
      <c r="H23" s="916" t="e">
        <f>Eingabetabelle!$I$36+SUM(Eingabetabelle!$I$41:$I$58)</f>
        <v>#DIV/0!</v>
      </c>
      <c r="I23" s="916" t="e">
        <f>Eingabetabelle!$I$36+SUM(Eingabetabelle!$I$41:$I$58)</f>
        <v>#DIV/0!</v>
      </c>
      <c r="J23" s="920" t="e">
        <f>Eingabetabelle!$I$36+SUM(Eingabetabelle!$I$41:$I$58)</f>
        <v>#DIV/0!</v>
      </c>
    </row>
    <row r="24" spans="1:10" ht="15" hidden="1" outlineLevel="1" x14ac:dyDescent="0.2">
      <c r="A24" s="922" t="s">
        <v>641</v>
      </c>
      <c r="B24" s="923" t="s">
        <v>634</v>
      </c>
      <c r="C24" s="923"/>
      <c r="D24" s="924"/>
      <c r="E24" s="923" t="e">
        <f>E21-E22-E23</f>
        <v>#DIV/0!</v>
      </c>
      <c r="F24" s="923" t="e">
        <f t="shared" ref="F24:J24" si="4">F21-F22-F23</f>
        <v>#DIV/0!</v>
      </c>
      <c r="G24" s="923" t="e">
        <f t="shared" si="4"/>
        <v>#DIV/0!</v>
      </c>
      <c r="H24" s="923" t="e">
        <f t="shared" si="4"/>
        <v>#DIV/0!</v>
      </c>
      <c r="I24" s="923" t="e">
        <f t="shared" si="4"/>
        <v>#DIV/0!</v>
      </c>
      <c r="J24" s="925" t="e">
        <f t="shared" si="4"/>
        <v>#DIV/0!</v>
      </c>
    </row>
    <row r="25" spans="1:10" ht="15" hidden="1" outlineLevel="1" x14ac:dyDescent="0.2">
      <c r="A25" s="913"/>
      <c r="B25" s="915"/>
      <c r="C25" s="917"/>
      <c r="D25" s="917"/>
      <c r="E25" s="916"/>
      <c r="F25" s="916"/>
      <c r="G25" s="916"/>
      <c r="H25" s="916"/>
      <c r="I25" s="916"/>
      <c r="J25" s="920"/>
    </row>
    <row r="26" spans="1:10" ht="17.25" hidden="1" outlineLevel="1" x14ac:dyDescent="0.35">
      <c r="A26" s="930" t="s">
        <v>42</v>
      </c>
      <c r="B26" s="834">
        <v>21</v>
      </c>
      <c r="C26" s="931"/>
      <c r="D26" s="931"/>
      <c r="E26" s="932" t="e">
        <f>E24*$B$26</f>
        <v>#DIV/0!</v>
      </c>
      <c r="F26" s="932" t="e">
        <f t="shared" ref="F26:J26" si="5">F24*$B$26</f>
        <v>#DIV/0!</v>
      </c>
      <c r="G26" s="932" t="e">
        <f t="shared" si="5"/>
        <v>#DIV/0!</v>
      </c>
      <c r="H26" s="932" t="e">
        <f t="shared" si="5"/>
        <v>#DIV/0!</v>
      </c>
      <c r="I26" s="932" t="e">
        <f t="shared" si="5"/>
        <v>#DIV/0!</v>
      </c>
      <c r="J26" s="932" t="e">
        <f t="shared" si="5"/>
        <v>#DIV/0!</v>
      </c>
    </row>
    <row r="27" spans="1:10" ht="15" collapsed="1" x14ac:dyDescent="0.2">
      <c r="A27" s="934"/>
      <c r="B27" s="935"/>
      <c r="C27" s="935"/>
      <c r="D27" s="935"/>
      <c r="E27" s="936"/>
      <c r="F27" s="936"/>
      <c r="G27" s="936"/>
      <c r="H27" s="936"/>
      <c r="I27" s="936"/>
      <c r="J27" s="937"/>
    </row>
    <row r="28" spans="1:10" x14ac:dyDescent="0.2">
      <c r="I28" s="939" t="s">
        <v>345</v>
      </c>
      <c r="J28" s="1011">
        <f>Einstellungen!C3</f>
        <v>45002</v>
      </c>
    </row>
  </sheetData>
  <sheetProtection password="CA75" sheet="1" objects="1" scenarios="1"/>
  <mergeCells count="7">
    <mergeCell ref="B18:D18"/>
    <mergeCell ref="C3:D3"/>
    <mergeCell ref="H3:J3"/>
    <mergeCell ref="B4:C4"/>
    <mergeCell ref="B7:D7"/>
    <mergeCell ref="B6:J6"/>
    <mergeCell ref="B17:J17"/>
  </mergeCells>
  <conditionalFormatting sqref="E7:J9 B8:D8 C9:D9 A6:B6 A7:A23 B10:J14 B21:J23 A25:J25 B16:J16 C15:J15 A27:J27 A26 C26:J26 B17">
    <cfRule type="expression" dxfId="12" priority="8" stopIfTrue="1">
      <formula>#REF!=2</formula>
    </cfRule>
  </conditionalFormatting>
  <conditionalFormatting sqref="B9">
    <cfRule type="expression" dxfId="11" priority="7" stopIfTrue="1">
      <formula>#REF!=2</formula>
    </cfRule>
  </conditionalFormatting>
  <conditionalFormatting sqref="E18:J20 B18:D19 C20:D20">
    <cfRule type="expression" dxfId="10" priority="6" stopIfTrue="1">
      <formula>#REF!=2</formula>
    </cfRule>
  </conditionalFormatting>
  <conditionalFormatting sqref="B20">
    <cfRule type="expression" dxfId="9" priority="5" stopIfTrue="1">
      <formula>#REF!=2</formula>
    </cfRule>
  </conditionalFormatting>
  <conditionalFormatting sqref="B7:D7">
    <cfRule type="expression" dxfId="8" priority="4" stopIfTrue="1">
      <formula>#REF!=2</formula>
    </cfRule>
  </conditionalFormatting>
  <conditionalFormatting sqref="A24:J24">
    <cfRule type="expression" dxfId="7" priority="3" stopIfTrue="1">
      <formula>#REF!=2</formula>
    </cfRule>
  </conditionalFormatting>
  <conditionalFormatting sqref="B15">
    <cfRule type="expression" dxfId="6" priority="2" stopIfTrue="1">
      <formula>#REF!=2</formula>
    </cfRule>
  </conditionalFormatting>
  <conditionalFormatting sqref="B26">
    <cfRule type="expression" dxfId="5" priority="1" stopIfTrue="1">
      <formula>#REF!=2</formula>
    </cfRule>
  </conditionalFormatting>
  <printOptions horizontalCentered="1"/>
  <pageMargins left="0.39370078740157483" right="0.39370078740157483" top="0.78740157480314965" bottom="0.19685039370078741" header="0.39370078740157483" footer="0.15748031496062992"/>
  <pageSetup paperSize="9" scale="68" orientation="landscape" r:id="rId1"/>
  <headerFooter alignWithMargins="0">
    <oddFooter>&amp;Rgedruckt am: &amp;D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3" tint="0.59999389629810485"/>
    <pageSetUpPr fitToPage="1"/>
  </sheetPr>
  <dimension ref="A1:Q61"/>
  <sheetViews>
    <sheetView workbookViewId="0">
      <selection activeCell="G42" sqref="G42"/>
    </sheetView>
  </sheetViews>
  <sheetFormatPr baseColWidth="10" defaultRowHeight="12.75" x14ac:dyDescent="0.2"/>
  <cols>
    <col min="1" max="1" width="12" style="878" customWidth="1"/>
    <col min="2" max="3" width="11.42578125" style="878"/>
    <col min="4" max="4" width="14.28515625" style="878" customWidth="1"/>
    <col min="5" max="5" width="11.42578125" style="878"/>
    <col min="6" max="6" width="63.42578125" style="878" customWidth="1"/>
    <col min="7" max="12" width="13.85546875" style="878" customWidth="1"/>
    <col min="13" max="13" width="3.28515625" style="878" customWidth="1"/>
    <col min="14" max="14" width="2.5703125" style="878" customWidth="1"/>
    <col min="15" max="15" width="16.85546875" style="878" hidden="1" customWidth="1"/>
    <col min="16" max="16" width="16" style="878" hidden="1" customWidth="1"/>
    <col min="17" max="17" width="14.140625" style="878" hidden="1" customWidth="1"/>
    <col min="18" max="18" width="15.7109375" style="878" customWidth="1"/>
    <col min="19" max="19" width="14.140625" style="878" customWidth="1"/>
    <col min="20" max="20" width="15" style="878" customWidth="1"/>
    <col min="21" max="21" width="12" style="878" customWidth="1"/>
    <col min="22" max="16384" width="11.42578125" style="878"/>
  </cols>
  <sheetData>
    <row r="1" spans="1:12" ht="15.75" x14ac:dyDescent="0.25">
      <c r="B1" s="879" t="str">
        <f>"Entgelte für Kindertagesstätten  im Jahr "&amp;Einstellungen!C4</f>
        <v>Entgelte für Kindertagesstätten  im Jahr 2023</v>
      </c>
      <c r="J1" s="880"/>
    </row>
    <row r="2" spans="1:12" ht="52.5" customHeight="1" x14ac:dyDescent="0.2">
      <c r="J2" s="880"/>
    </row>
    <row r="3" spans="1:12" ht="17.25" customHeight="1" x14ac:dyDescent="0.25">
      <c r="B3" s="19" t="s">
        <v>44</v>
      </c>
      <c r="C3" s="1358">
        <f>Eingabetabelle!$E$3</f>
        <v>0</v>
      </c>
      <c r="D3" s="1359"/>
      <c r="E3" s="1359"/>
      <c r="F3" s="1359"/>
      <c r="J3" s="1360" t="s">
        <v>56</v>
      </c>
      <c r="K3" s="1360"/>
      <c r="L3" s="1360"/>
    </row>
    <row r="4" spans="1:12" ht="22.5" customHeight="1" thickBot="1" x14ac:dyDescent="0.25">
      <c r="A4" s="2"/>
      <c r="B4" s="1463"/>
      <c r="C4" s="1464"/>
    </row>
    <row r="5" spans="1:12" ht="61.5" customHeight="1" thickBot="1" x14ac:dyDescent="0.25">
      <c r="A5" s="251"/>
      <c r="B5" s="252"/>
      <c r="C5" s="252"/>
      <c r="D5" s="252"/>
      <c r="E5" s="252"/>
      <c r="F5" s="252"/>
      <c r="G5" s="881" t="s">
        <v>380</v>
      </c>
      <c r="H5" s="881" t="s">
        <v>379</v>
      </c>
      <c r="I5" s="881" t="s">
        <v>381</v>
      </c>
      <c r="J5" s="881" t="s">
        <v>382</v>
      </c>
      <c r="K5" s="881" t="s">
        <v>383</v>
      </c>
      <c r="L5" s="881" t="s">
        <v>384</v>
      </c>
    </row>
    <row r="6" spans="1:12" ht="15" hidden="1" x14ac:dyDescent="0.2">
      <c r="A6" s="256"/>
      <c r="B6" s="255"/>
      <c r="C6" s="255"/>
      <c r="D6" s="255"/>
      <c r="E6" s="255"/>
      <c r="F6" s="255"/>
      <c r="G6" s="1465"/>
      <c r="H6" s="1466"/>
      <c r="I6" s="1466"/>
      <c r="J6" s="1466"/>
      <c r="K6" s="1466"/>
      <c r="L6" s="1467"/>
    </row>
    <row r="7" spans="1:12" ht="15" hidden="1" customHeight="1" x14ac:dyDescent="0.2">
      <c r="A7" s="257" t="s">
        <v>9</v>
      </c>
      <c r="B7" s="1439" t="s">
        <v>315</v>
      </c>
      <c r="C7" s="1439"/>
      <c r="D7" s="1439"/>
      <c r="E7" s="1439"/>
      <c r="F7" s="1440"/>
      <c r="G7" s="1433"/>
      <c r="H7" s="1434"/>
      <c r="I7" s="1434"/>
      <c r="J7" s="1434"/>
      <c r="K7" s="1434"/>
      <c r="L7" s="1435"/>
    </row>
    <row r="8" spans="1:12" ht="15" hidden="1" customHeight="1" x14ac:dyDescent="0.2">
      <c r="A8" s="257"/>
      <c r="B8" s="1439"/>
      <c r="C8" s="1439"/>
      <c r="D8" s="1439"/>
      <c r="E8" s="1439"/>
      <c r="F8" s="1440"/>
      <c r="G8" s="1433"/>
      <c r="H8" s="1434"/>
      <c r="I8" s="1434"/>
      <c r="J8" s="1434"/>
      <c r="K8" s="1434"/>
      <c r="L8" s="1435"/>
    </row>
    <row r="9" spans="1:12" ht="15" hidden="1" x14ac:dyDescent="0.2">
      <c r="A9" s="258"/>
      <c r="B9" s="1446"/>
      <c r="C9" s="1446"/>
      <c r="D9" s="1446"/>
      <c r="E9" s="1446"/>
      <c r="F9" s="1447"/>
      <c r="G9" s="1436"/>
      <c r="H9" s="1437"/>
      <c r="I9" s="1437"/>
      <c r="J9" s="1437"/>
      <c r="K9" s="1437"/>
      <c r="L9" s="1438"/>
    </row>
    <row r="10" spans="1:12" ht="15" hidden="1" customHeight="1" x14ac:dyDescent="0.2">
      <c r="A10" s="882"/>
      <c r="B10" s="1441" t="str">
        <f>"1a     Kosten pro Tag im Jahr "&amp;Einstellungen!C4</f>
        <v>1a     Kosten pro Tag im Jahr 2023</v>
      </c>
      <c r="C10" s="1441"/>
      <c r="D10" s="1441"/>
      <c r="E10" s="1441"/>
      <c r="F10" s="1468"/>
      <c r="G10" s="883" t="e">
        <f>IF(Einstellungen!$C$25,'KK bis 6 Std.'!$H$54,"")</f>
        <v>#DIV/0!</v>
      </c>
      <c r="H10" s="883" t="e">
        <f>IF(Einstellungen!$C$25,'KK über 6 Std.'!$H$54,"")</f>
        <v>#DIV/0!</v>
      </c>
      <c r="I10" s="883" t="e">
        <f>IF(Einstellungen!$C$26,'KG bis 6 Std.'!$H$55,"")</f>
        <v>#DIV/0!</v>
      </c>
      <c r="J10" s="883" t="e">
        <f>IF(Einstellungen!$C$26,'KG über 6 Std.'!$H$55,"")</f>
        <v>#DIV/0!</v>
      </c>
      <c r="K10" s="883" t="e">
        <f>IF(Einstellungen!$C$27,'Hort bis 4 Std.'!$H$55,"")</f>
        <v>#DIV/0!</v>
      </c>
      <c r="L10" s="883" t="e">
        <f>IF(Einstellungen!$C$27,'Hort über 4 Std.'!$H$55,"")</f>
        <v>#DIV/0!</v>
      </c>
    </row>
    <row r="11" spans="1:12" ht="15" hidden="1" x14ac:dyDescent="0.2">
      <c r="A11" s="36"/>
      <c r="B11" s="1357" t="str">
        <f>"1b     Kosten pro Monat im Jahr "&amp;Einstellungen!C4</f>
        <v>1b     Kosten pro Monat im Jahr 2023</v>
      </c>
      <c r="C11" s="1357"/>
      <c r="D11" s="1357"/>
      <c r="E11" s="1357"/>
      <c r="F11" s="1469"/>
      <c r="G11" s="884" t="e">
        <f>IF(Einstellungen!$C$25,'KK bis 6 Std.'!$H$56,"")</f>
        <v>#DIV/0!</v>
      </c>
      <c r="H11" s="884" t="e">
        <f>IF(Einstellungen!$C$25,'KK über 6 Std.'!$H$56,"")</f>
        <v>#DIV/0!</v>
      </c>
      <c r="I11" s="884" t="e">
        <f>IF(Einstellungen!$C$26,'KG bis 6 Std.'!$H$57,"")</f>
        <v>#DIV/0!</v>
      </c>
      <c r="J11" s="884" t="e">
        <f>IF(Einstellungen!$C$26,'KG über 6 Std.'!$H$57,"")</f>
        <v>#DIV/0!</v>
      </c>
      <c r="K11" s="884" t="e">
        <f>IF(Einstellungen!$C$27,'Hort bis 4 Std.'!$H$57,"")</f>
        <v>#DIV/0!</v>
      </c>
      <c r="L11" s="884" t="e">
        <f>IF(Einstellungen!$C$27,'Hort über 4 Std.'!$H$57,"")</f>
        <v>#DIV/0!</v>
      </c>
    </row>
    <row r="12" spans="1:12" ht="15.75" hidden="1" thickBot="1" x14ac:dyDescent="0.25">
      <c r="A12" s="885"/>
      <c r="B12" s="1363" t="str">
        <f>"1c     Kosten pro Quartal im Jahr "&amp;Einstellungen!C4</f>
        <v>1c     Kosten pro Quartal im Jahr 2023</v>
      </c>
      <c r="C12" s="1363"/>
      <c r="D12" s="1363"/>
      <c r="E12" s="1363"/>
      <c r="F12" s="1470"/>
      <c r="G12" s="886" t="e">
        <f>IF(Einstellungen!$C$25,'Kita-Mehrbelastungsausgleichver'!G11*3,"")</f>
        <v>#DIV/0!</v>
      </c>
      <c r="H12" s="886" t="e">
        <f>IF(Einstellungen!$C$25,'Kita-Mehrbelastungsausgleichver'!H11*3,"")</f>
        <v>#DIV/0!</v>
      </c>
      <c r="I12" s="886" t="e">
        <f>IF(Einstellungen!$C$26,'Kita-Mehrbelastungsausgleichver'!I11*3,"")</f>
        <v>#DIV/0!</v>
      </c>
      <c r="J12" s="886" t="e">
        <f>IF(Einstellungen!$C$26,'Kita-Mehrbelastungsausgleichver'!J11*3,"")</f>
        <v>#DIV/0!</v>
      </c>
      <c r="K12" s="886" t="e">
        <f>IF(Einstellungen!$C$27,'Kita-Mehrbelastungsausgleichver'!K11*3,"")</f>
        <v>#DIV/0!</v>
      </c>
      <c r="L12" s="886" t="e">
        <f>IF(Einstellungen!$C$27,'Kita-Mehrbelastungsausgleichver'!L11*3,"")</f>
        <v>#DIV/0!</v>
      </c>
    </row>
    <row r="13" spans="1:12" ht="15.75" hidden="1" thickTop="1" x14ac:dyDescent="0.2">
      <c r="A13" s="259"/>
      <c r="B13" s="260"/>
      <c r="C13" s="260"/>
      <c r="D13" s="260"/>
      <c r="E13" s="260"/>
      <c r="F13" s="261"/>
      <c r="G13" s="1433"/>
      <c r="H13" s="1434"/>
      <c r="I13" s="1434"/>
      <c r="J13" s="1434"/>
      <c r="K13" s="1434"/>
      <c r="L13" s="1435"/>
    </row>
    <row r="14" spans="1:12" ht="15" hidden="1" x14ac:dyDescent="0.2">
      <c r="A14" s="257" t="s">
        <v>29</v>
      </c>
      <c r="B14" s="1439" t="s">
        <v>83</v>
      </c>
      <c r="C14" s="1439"/>
      <c r="D14" s="1439"/>
      <c r="E14" s="1439"/>
      <c r="F14" s="1440"/>
      <c r="G14" s="1433"/>
      <c r="H14" s="1434"/>
      <c r="I14" s="1434"/>
      <c r="J14" s="1434"/>
      <c r="K14" s="1434"/>
      <c r="L14" s="1435"/>
    </row>
    <row r="15" spans="1:12" hidden="1" x14ac:dyDescent="0.2">
      <c r="A15" s="262"/>
      <c r="B15" s="1439"/>
      <c r="C15" s="1439"/>
      <c r="D15" s="1439"/>
      <c r="E15" s="1439"/>
      <c r="F15" s="1440"/>
      <c r="G15" s="1433"/>
      <c r="H15" s="1434"/>
      <c r="I15" s="1434"/>
      <c r="J15" s="1434"/>
      <c r="K15" s="1434"/>
      <c r="L15" s="1435"/>
    </row>
    <row r="16" spans="1:12" ht="14.25" hidden="1" customHeight="1" x14ac:dyDescent="0.2">
      <c r="A16" s="263"/>
      <c r="B16" s="1446"/>
      <c r="C16" s="1446"/>
      <c r="D16" s="1446"/>
      <c r="E16" s="1446"/>
      <c r="F16" s="1447"/>
      <c r="G16" s="887"/>
      <c r="H16" s="888"/>
      <c r="I16" s="888"/>
      <c r="J16" s="888"/>
      <c r="K16" s="888"/>
      <c r="L16" s="889"/>
    </row>
    <row r="17" spans="1:17" ht="15" hidden="1" customHeight="1" x14ac:dyDescent="0.2">
      <c r="A17" s="253"/>
      <c r="B17" s="1441" t="str">
        <f>"2a     Kosten pro Tag im Jahr "&amp;Einstellungen!C4</f>
        <v>2a     Kosten pro Tag im Jahr 2023</v>
      </c>
      <c r="C17" s="1441"/>
      <c r="D17" s="1441"/>
      <c r="E17" s="1441"/>
      <c r="F17" s="254"/>
      <c r="G17" s="883" t="e">
        <f>IF(Einstellungen!$C$25,'KK bis 6 Std.'!$H$58,"")</f>
        <v>#DIV/0!</v>
      </c>
      <c r="H17" s="883" t="e">
        <f>IF(Einstellungen!$C$25,'KK über 6 Std.'!$H$58,"")</f>
        <v>#DIV/0!</v>
      </c>
      <c r="I17" s="883" t="e">
        <f>IF(Einstellungen!$C$26,'KG bis 6 Std.'!$H$59,"")</f>
        <v>#DIV/0!</v>
      </c>
      <c r="J17" s="883" t="e">
        <f>IF(Einstellungen!$C$26,'KG über 6 Std.'!$H$59,"")</f>
        <v>#DIV/0!</v>
      </c>
      <c r="K17" s="883" t="e">
        <f>IF(Einstellungen!$C$27,'Hort bis 4 Std.'!$H$59,"")</f>
        <v>#DIV/0!</v>
      </c>
      <c r="L17" s="883" t="e">
        <f>IF(Einstellungen!$C$27,'Hort über 4 Std.'!$H$59,"")</f>
        <v>#DIV/0!</v>
      </c>
    </row>
    <row r="18" spans="1:17" ht="15" hidden="1" x14ac:dyDescent="0.2">
      <c r="A18" s="39"/>
      <c r="B18" s="1460" t="str">
        <f>"2b     Kosten pro Monat im Jahr "&amp;Einstellungen!C4</f>
        <v>2b     Kosten pro Monat im Jahr 2023</v>
      </c>
      <c r="C18" s="1460"/>
      <c r="D18" s="1460"/>
      <c r="E18" s="1460"/>
      <c r="F18" s="254"/>
      <c r="G18" s="884" t="e">
        <f>IF(Einstellungen!$C$25,'KK bis 6 Std.'!$H$60,"")</f>
        <v>#DIV/0!</v>
      </c>
      <c r="H18" s="884" t="e">
        <f>IF(Einstellungen!$C$25,'KK über 6 Std.'!$H$60,"")</f>
        <v>#DIV/0!</v>
      </c>
      <c r="I18" s="884" t="e">
        <f>IF(Einstellungen!$C$26,'KG bis 6 Std.'!$H$61,"")</f>
        <v>#DIV/0!</v>
      </c>
      <c r="J18" s="884" t="e">
        <f>IF(Einstellungen!$C$26,'KG über 6 Std.'!$H$61,"")</f>
        <v>#DIV/0!</v>
      </c>
      <c r="K18" s="884" t="e">
        <f>IF(Einstellungen!$C$27,'Hort bis 4 Std.'!$H$61,"")</f>
        <v>#DIV/0!</v>
      </c>
      <c r="L18" s="884" t="e">
        <f>IF(Einstellungen!$C$27,'Hort über 4 Std.'!$H$61,"")</f>
        <v>#DIV/0!</v>
      </c>
    </row>
    <row r="19" spans="1:17" ht="15.75" hidden="1" thickBot="1" x14ac:dyDescent="0.25">
      <c r="A19" s="885"/>
      <c r="B19" s="1363" t="str">
        <f>"2c     Kosten pro Quartal im Jahr "&amp;Einstellungen!C4</f>
        <v>2c     Kosten pro Quartal im Jahr 2023</v>
      </c>
      <c r="C19" s="1363"/>
      <c r="D19" s="1363"/>
      <c r="E19" s="1363"/>
      <c r="F19" s="890"/>
      <c r="G19" s="886" t="e">
        <f>IF(Einstellungen!$C$25,'Kita-Mehrbelastungsausgleichver'!$G$18*3,"")</f>
        <v>#DIV/0!</v>
      </c>
      <c r="H19" s="886" t="e">
        <f>IF(Einstellungen!$C$25,'Kita-Mehrbelastungsausgleichver'!$H$18*3,"")</f>
        <v>#DIV/0!</v>
      </c>
      <c r="I19" s="886" t="e">
        <f>IF(Einstellungen!$C$26,'Kita-Mehrbelastungsausgleichver'!$I$18*3,"")</f>
        <v>#DIV/0!</v>
      </c>
      <c r="J19" s="886" t="e">
        <f>IF(Einstellungen!$C$26,'Kita-Mehrbelastungsausgleichver'!$J$18*3,"")</f>
        <v>#DIV/0!</v>
      </c>
      <c r="K19" s="886" t="e">
        <f>IF(Einstellungen!$C$27,'Kita-Mehrbelastungsausgleichver'!$K$18*3,"")</f>
        <v>#DIV/0!</v>
      </c>
      <c r="L19" s="886" t="e">
        <f>IF(Einstellungen!$C$27,'Kita-Mehrbelastungsausgleichver'!$L$18*3,"")</f>
        <v>#DIV/0!</v>
      </c>
    </row>
    <row r="20" spans="1:17" ht="15" hidden="1" x14ac:dyDescent="0.2">
      <c r="A20" s="262"/>
      <c r="B20" s="264"/>
      <c r="C20" s="264"/>
      <c r="D20" s="264"/>
      <c r="E20" s="264"/>
      <c r="F20" s="265"/>
      <c r="G20" s="1443"/>
      <c r="H20" s="1444"/>
      <c r="I20" s="1444"/>
      <c r="J20" s="1444"/>
      <c r="K20" s="1444"/>
      <c r="L20" s="1445"/>
    </row>
    <row r="21" spans="1:17" ht="15" hidden="1" x14ac:dyDescent="0.2">
      <c r="A21" s="266" t="s">
        <v>35</v>
      </c>
      <c r="B21" s="1439" t="s">
        <v>288</v>
      </c>
      <c r="C21" s="1439"/>
      <c r="D21" s="1439"/>
      <c r="E21" s="1439"/>
      <c r="F21" s="1440"/>
      <c r="G21" s="1433"/>
      <c r="H21" s="1434"/>
      <c r="I21" s="1434"/>
      <c r="J21" s="1434"/>
      <c r="K21" s="1434"/>
      <c r="L21" s="1435"/>
    </row>
    <row r="22" spans="1:17" hidden="1" x14ac:dyDescent="0.2">
      <c r="A22" s="262"/>
      <c r="B22" s="1439"/>
      <c r="C22" s="1439"/>
      <c r="D22" s="1439"/>
      <c r="E22" s="1439"/>
      <c r="F22" s="1440"/>
      <c r="G22" s="1433"/>
      <c r="H22" s="1434"/>
      <c r="I22" s="1434"/>
      <c r="J22" s="1434"/>
      <c r="K22" s="1434"/>
      <c r="L22" s="1435"/>
      <c r="O22" s="1448" t="str">
        <f>"4a     Kosten im Monat im Jahr "&amp;Einstellungen!C4</f>
        <v>4a     Kosten im Monat im Jahr 2023</v>
      </c>
      <c r="P22" s="1449"/>
      <c r="Q22" s="891"/>
    </row>
    <row r="23" spans="1:17" hidden="1" x14ac:dyDescent="0.2">
      <c r="A23" s="263"/>
      <c r="B23" s="1446"/>
      <c r="C23" s="1446"/>
      <c r="D23" s="1446"/>
      <c r="E23" s="1446"/>
      <c r="F23" s="1447"/>
      <c r="G23" s="1433"/>
      <c r="H23" s="1434"/>
      <c r="I23" s="1434"/>
      <c r="J23" s="1434"/>
      <c r="K23" s="1434"/>
      <c r="L23" s="1435"/>
      <c r="O23" s="1450"/>
      <c r="P23" s="1451"/>
      <c r="Q23" s="891"/>
    </row>
    <row r="24" spans="1:17" ht="15" hidden="1" customHeight="1" x14ac:dyDescent="0.2">
      <c r="A24" s="39"/>
      <c r="B24" s="1452" t="str">
        <f>"3a     Kosten pro Tag im Jahr "&amp;Einstellungen!C4</f>
        <v>3a     Kosten pro Tag im Jahr 2023</v>
      </c>
      <c r="C24" s="1452"/>
      <c r="D24" s="1452"/>
      <c r="E24" s="1452"/>
      <c r="F24" s="1453"/>
      <c r="G24" s="883" t="e">
        <f>IF(Einstellungen!$C$25,'KK bis 6 Std.'!$H$62,"")</f>
        <v>#DIV/0!</v>
      </c>
      <c r="H24" s="883" t="e">
        <f>IF(Einstellungen!$C$25,'KK über 6 Std.'!$H$62,"")</f>
        <v>#DIV/0!</v>
      </c>
      <c r="I24" s="883" t="e">
        <f>IF(Einstellungen!$C$26,'KG bis 6 Std.'!$H$63,"")</f>
        <v>#DIV/0!</v>
      </c>
      <c r="J24" s="883" t="e">
        <f>IF(Einstellungen!$C$26,'KG über 6 Std.'!$H$63,"")</f>
        <v>#DIV/0!</v>
      </c>
      <c r="K24" s="883" t="e">
        <f>IF(Einstellungen!$C$27,'Hort bis 4 Std.'!$H$63,"")</f>
        <v>#DIV/0!</v>
      </c>
      <c r="L24" s="883" t="e">
        <f>IF(Einstellungen!$C$27,'Hort über 4 Std.'!$H$63,"")</f>
        <v>#DIV/0!</v>
      </c>
      <c r="O24" s="1454"/>
      <c r="P24" s="1455"/>
      <c r="Q24" s="1456"/>
    </row>
    <row r="25" spans="1:17" ht="15" hidden="1" x14ac:dyDescent="0.2">
      <c r="A25" s="39"/>
      <c r="B25" s="1460" t="str">
        <f>"3b     Kosten pro Monat im Jahr "&amp;Einstellungen!C4</f>
        <v>3b     Kosten pro Monat im Jahr 2023</v>
      </c>
      <c r="C25" s="1460"/>
      <c r="D25" s="1460"/>
      <c r="E25" s="1460"/>
      <c r="F25" s="1461"/>
      <c r="G25" s="884" t="e">
        <f>IF(Einstellungen!$C$25,'KK bis 6 Std.'!$H$64,"")</f>
        <v>#DIV/0!</v>
      </c>
      <c r="H25" s="884" t="e">
        <f>IF(Einstellungen!$C$25,'KK über 6 Std.'!$H$64,"")</f>
        <v>#DIV/0!</v>
      </c>
      <c r="I25" s="884" t="e">
        <f>IF(Einstellungen!$C$26,'KG bis 6 Std.'!$H$65,"")</f>
        <v>#DIV/0!</v>
      </c>
      <c r="J25" s="884" t="e">
        <f>IF(Einstellungen!$C$26,'KG über 6 Std.'!$H$65,"")</f>
        <v>#DIV/0!</v>
      </c>
      <c r="K25" s="884" t="e">
        <f>IF(Einstellungen!$C$27,'Hort bis 4 Std.'!$H$65,"")</f>
        <v>#DIV/0!</v>
      </c>
      <c r="L25" s="884" t="e">
        <f>IF(Einstellungen!$C$27,'Hort über 4 Std.'!$H$65,"")</f>
        <v>#DIV/0!</v>
      </c>
      <c r="O25" s="1457"/>
      <c r="P25" s="1458"/>
      <c r="Q25" s="1459"/>
    </row>
    <row r="26" spans="1:17" ht="15.75" hidden="1" thickBot="1" x14ac:dyDescent="0.25">
      <c r="A26" s="39"/>
      <c r="B26" s="1333" t="str">
        <f>"3c     Kosten pro Quartal im Jahr "&amp;Einstellungen!C4</f>
        <v>3c     Kosten pro Quartal im Jahr 2023</v>
      </c>
      <c r="C26" s="1333"/>
      <c r="D26" s="1333"/>
      <c r="E26" s="1333"/>
      <c r="F26" s="1340"/>
      <c r="G26" s="886" t="e">
        <f>IF(Einstellungen!$C$25,'Kita-Mehrbelastungsausgleichver'!$G$25*3,"")</f>
        <v>#DIV/0!</v>
      </c>
      <c r="H26" s="886" t="e">
        <f>IF(Einstellungen!$C$25,'Kita-Mehrbelastungsausgleichver'!$H$25*3,"")</f>
        <v>#DIV/0!</v>
      </c>
      <c r="I26" s="886" t="e">
        <f>IF(Einstellungen!$C$26,'Kita-Mehrbelastungsausgleichver'!$I$25*3,"")</f>
        <v>#DIV/0!</v>
      </c>
      <c r="J26" s="886" t="e">
        <f>IF(Einstellungen!$C$26,'Kita-Mehrbelastungsausgleichver'!$J$25*3,"")</f>
        <v>#DIV/0!</v>
      </c>
      <c r="K26" s="886" t="e">
        <f>IF(Einstellungen!$C$27,'Kita-Mehrbelastungsausgleichver'!$K$25*3,"")</f>
        <v>#DIV/0!</v>
      </c>
      <c r="L26" s="886" t="e">
        <f>IF(Einstellungen!$C$27,'Kita-Mehrbelastungsausgleichver'!$L$25*3,"")</f>
        <v>#DIV/0!</v>
      </c>
      <c r="O26" s="892"/>
      <c r="P26" s="892"/>
      <c r="Q26" s="892"/>
    </row>
    <row r="27" spans="1:17" ht="15" hidden="1" x14ac:dyDescent="0.2">
      <c r="A27" s="267"/>
      <c r="B27" s="268"/>
      <c r="C27" s="268"/>
      <c r="D27" s="268"/>
      <c r="E27" s="268"/>
      <c r="F27" s="269"/>
      <c r="G27" s="1434"/>
      <c r="H27" s="1434"/>
      <c r="I27" s="1434"/>
      <c r="J27" s="1434"/>
      <c r="K27" s="1434"/>
      <c r="L27" s="1435"/>
    </row>
    <row r="28" spans="1:17" ht="15" hidden="1" x14ac:dyDescent="0.2">
      <c r="A28" s="257" t="str">
        <f>IF(Einstellungen!C23,"4.","")</f>
        <v>4.</v>
      </c>
      <c r="B28" s="1439" t="str">
        <f>IF(Einstellungen!$C$23,"Kostensatz, die die amtsfreie Gemeinde/ Stadt bzw. Amt
für Kinder ausserhalb ihres Zuständigkeitsbereiches, aber im LK PM zahlt","")</f>
        <v>Kostensatz, die die amtsfreie Gemeinde/ Stadt bzw. Amt
für Kinder ausserhalb ihres Zuständigkeitsbereiches, aber im LK PM zahlt</v>
      </c>
      <c r="C28" s="1439"/>
      <c r="D28" s="1439"/>
      <c r="E28" s="1439"/>
      <c r="F28" s="1440"/>
      <c r="G28" s="1434"/>
      <c r="H28" s="1434"/>
      <c r="I28" s="1434"/>
      <c r="J28" s="1434"/>
      <c r="K28" s="1434"/>
      <c r="L28" s="1435"/>
    </row>
    <row r="29" spans="1:17" ht="15" hidden="1" x14ac:dyDescent="0.2">
      <c r="A29" s="257"/>
      <c r="B29" s="1439"/>
      <c r="C29" s="1439"/>
      <c r="D29" s="1439"/>
      <c r="E29" s="1439"/>
      <c r="F29" s="1440"/>
      <c r="G29" s="1434"/>
      <c r="H29" s="1434"/>
      <c r="I29" s="1434"/>
      <c r="J29" s="1434"/>
      <c r="K29" s="1434"/>
      <c r="L29" s="1435"/>
    </row>
    <row r="30" spans="1:17" ht="15" hidden="1" x14ac:dyDescent="0.2">
      <c r="A30" s="270"/>
      <c r="B30" s="1439"/>
      <c r="C30" s="1439"/>
      <c r="D30" s="1439"/>
      <c r="E30" s="1439"/>
      <c r="F30" s="1440"/>
      <c r="G30" s="1434"/>
      <c r="H30" s="1434"/>
      <c r="I30" s="1434"/>
      <c r="J30" s="1434"/>
      <c r="K30" s="1434"/>
      <c r="L30" s="1435"/>
    </row>
    <row r="31" spans="1:17" ht="15" hidden="1" customHeight="1" x14ac:dyDescent="0.2">
      <c r="A31" s="57"/>
      <c r="B31" s="1462" t="str">
        <f>IF(Einstellungen!$C$23,"4a     Kosten pro Tag im Jahr "&amp;Einstellungen!C4,"")</f>
        <v>4a     Kosten pro Tag im Jahr 2023</v>
      </c>
      <c r="C31" s="1462"/>
      <c r="D31" s="1462"/>
      <c r="E31" s="1462"/>
      <c r="F31" s="63"/>
      <c r="G31" s="883" t="e">
        <f>IF(Einstellungen!$C$23,IF(Einstellungen!$C$25,'KK bis 6 Std.'!#REF!,""),"")</f>
        <v>#REF!</v>
      </c>
      <c r="H31" s="883" t="e">
        <f>IF(Einstellungen!$C$23,IF(Einstellungen!$C$25,'KK über 6 Std.'!#REF!,""),"")</f>
        <v>#REF!</v>
      </c>
      <c r="I31" s="883" t="e">
        <f>IF(Einstellungen!$C$23,IF(Einstellungen!$C$26,'KG bis 6 Std.'!#REF!,""),"")</f>
        <v>#REF!</v>
      </c>
      <c r="J31" s="883" t="e">
        <f>IF(Einstellungen!$C$23,IF(Einstellungen!$C$26,'KG über 6 Std.'!#REF!,""),"")</f>
        <v>#REF!</v>
      </c>
      <c r="K31" s="883" t="e">
        <f>IF(Einstellungen!$C$23,IF(Einstellungen!$C$27,'Hort bis 4 Std.'!#REF!,""),"")</f>
        <v>#REF!</v>
      </c>
      <c r="L31" s="883" t="e">
        <f>IF(Einstellungen!$C$23,IF(Einstellungen!$C$27,'Hort über 4 Std.'!#REF!,""),"")</f>
        <v>#REF!</v>
      </c>
    </row>
    <row r="32" spans="1:17" ht="15" hidden="1" customHeight="1" x14ac:dyDescent="0.2">
      <c r="A32" s="36"/>
      <c r="B32" s="1441" t="str">
        <f>IF(Einstellungen!$C$23,"4b     Kosten pro Monat im Jahr "&amp;Einstellungen!$C$4,"")</f>
        <v>4b     Kosten pro Monat im Jahr 2023</v>
      </c>
      <c r="C32" s="1441"/>
      <c r="D32" s="1441"/>
      <c r="E32" s="1441"/>
      <c r="F32" s="893"/>
      <c r="G32" s="884" t="e">
        <f>IF(Einstellungen!$C$23,IF(Einstellungen!$C$25,'KK bis 6 Std.'!#REF!,""),"")</f>
        <v>#REF!</v>
      </c>
      <c r="H32" s="884" t="e">
        <f>IF(Einstellungen!$C$23,IF(Einstellungen!$C$25,'KK über 6 Std.'!#REF!,""),"")</f>
        <v>#REF!</v>
      </c>
      <c r="I32" s="884" t="e">
        <f>IF(Einstellungen!$C$23,IF(Einstellungen!$C$26,'KG bis 6 Std.'!#REF!,""),"")</f>
        <v>#REF!</v>
      </c>
      <c r="J32" s="884" t="e">
        <f>IF(Einstellungen!$C$23,IF(Einstellungen!$C$26,'KG über 6 Std.'!#REF!,""),"")</f>
        <v>#REF!</v>
      </c>
      <c r="K32" s="884" t="e">
        <f>IF(Einstellungen!$C$23,IF(Einstellungen!$C$27,'Hort bis 4 Std.'!#REF!,""),"")</f>
        <v>#REF!</v>
      </c>
      <c r="L32" s="884" t="e">
        <f>IF(Einstellungen!$C$23,IF(Einstellungen!$C$27,'Hort über 4 Std.'!#REF!,""),"")</f>
        <v>#REF!</v>
      </c>
    </row>
    <row r="33" spans="1:12" ht="15.75" hidden="1" customHeight="1" thickBot="1" x14ac:dyDescent="0.25">
      <c r="A33" s="37"/>
      <c r="B33" s="1442" t="str">
        <f>IF(Einstellungen!$C$23,"4c     Kosten pro Quartal im Jahr "&amp;Einstellungen!$C$4,"")</f>
        <v>4c     Kosten pro Quartal im Jahr 2023</v>
      </c>
      <c r="C33" s="1442"/>
      <c r="D33" s="1442"/>
      <c r="E33" s="1442"/>
      <c r="F33" s="894"/>
      <c r="G33" s="886" t="e">
        <f>IF(Einstellungen!$C$23,IF(Einstellungen!$C$25,'Kita-Mehrbelastungsausgleichver'!$G$32*3,""),"")</f>
        <v>#REF!</v>
      </c>
      <c r="H33" s="886" t="e">
        <f>IF(Einstellungen!$C$23,IF(Einstellungen!$C$25,'Kita-Mehrbelastungsausgleichver'!$H$32*3,""),"")</f>
        <v>#REF!</v>
      </c>
      <c r="I33" s="886" t="e">
        <f>IF(Einstellungen!$C$23,IF(Einstellungen!$C$26,'Kita-Mehrbelastungsausgleichver'!$I$32*3,""),"")</f>
        <v>#REF!</v>
      </c>
      <c r="J33" s="886" t="e">
        <f>IF(Einstellungen!$C$23,IF(Einstellungen!$C$26,'Kita-Mehrbelastungsausgleichver'!$J$32*3,""),"")</f>
        <v>#REF!</v>
      </c>
      <c r="K33" s="886" t="e">
        <f>IF(Einstellungen!$C$23,IF(Einstellungen!$C$27,'Kita-Mehrbelastungsausgleichver'!$K$32*3,""),"")</f>
        <v>#REF!</v>
      </c>
      <c r="L33" s="886" t="e">
        <f>IF(Einstellungen!$C$23,IF(Einstellungen!$C$27,'Kita-Mehrbelastungsausgleichver'!$L$32*3,""),"")</f>
        <v>#REF!</v>
      </c>
    </row>
    <row r="34" spans="1:12" ht="15.75" hidden="1" thickTop="1" x14ac:dyDescent="0.2">
      <c r="A34" s="270"/>
      <c r="B34" s="1428"/>
      <c r="C34" s="1428"/>
      <c r="D34" s="1428"/>
      <c r="E34" s="1428"/>
      <c r="F34" s="1429"/>
      <c r="G34" s="1430"/>
      <c r="H34" s="1431"/>
      <c r="I34" s="1431"/>
      <c r="J34" s="1431"/>
      <c r="K34" s="1431"/>
      <c r="L34" s="1432"/>
    </row>
    <row r="35" spans="1:12" ht="15" hidden="1" x14ac:dyDescent="0.2">
      <c r="A35" s="271" t="str">
        <f>IF(Einstellungen!C24,"5.","")</f>
        <v>5.</v>
      </c>
      <c r="B35" s="1439" t="str">
        <f>IF(Einstellungen!C24,"Tagessatz für Kinder, die ihren gewöhnlichen Aufenthalt  im LK PM haben und innerhalb des Amtes in einer anderen als die Wohnortgemeinde eine Kita besuchen.","")</f>
        <v>Tagessatz für Kinder, die ihren gewöhnlichen Aufenthalt  im LK PM haben und innerhalb des Amtes in einer anderen als die Wohnortgemeinde eine Kita besuchen.</v>
      </c>
      <c r="C35" s="1439"/>
      <c r="D35" s="1439"/>
      <c r="E35" s="1439"/>
      <c r="F35" s="1440"/>
      <c r="G35" s="1433"/>
      <c r="H35" s="1434"/>
      <c r="I35" s="1434"/>
      <c r="J35" s="1434"/>
      <c r="K35" s="1434"/>
      <c r="L35" s="1435"/>
    </row>
    <row r="36" spans="1:12" ht="15" hidden="1" x14ac:dyDescent="0.2">
      <c r="A36" s="270"/>
      <c r="B36" s="1439"/>
      <c r="C36" s="1439"/>
      <c r="D36" s="1439"/>
      <c r="E36" s="1439"/>
      <c r="F36" s="1440"/>
      <c r="G36" s="1433"/>
      <c r="H36" s="1434"/>
      <c r="I36" s="1434"/>
      <c r="J36" s="1434"/>
      <c r="K36" s="1434"/>
      <c r="L36" s="1435"/>
    </row>
    <row r="37" spans="1:12" ht="15" hidden="1" x14ac:dyDescent="0.2">
      <c r="A37" s="270"/>
      <c r="B37" s="948"/>
      <c r="C37" s="948"/>
      <c r="D37" s="948"/>
      <c r="E37" s="948"/>
      <c r="F37" s="949"/>
      <c r="G37" s="1436"/>
      <c r="H37" s="1437"/>
      <c r="I37" s="1437"/>
      <c r="J37" s="1437"/>
      <c r="K37" s="1437"/>
      <c r="L37" s="1438"/>
    </row>
    <row r="38" spans="1:12" ht="15" hidden="1" customHeight="1" x14ac:dyDescent="0.2">
      <c r="A38" s="57"/>
      <c r="B38" s="1441" t="str">
        <f>IF(Einstellungen!$C$24,"5a     Kosten pro Tag im Jahr "&amp;Einstellungen!$C$4,"")</f>
        <v>5a     Kosten pro Tag im Jahr 2023</v>
      </c>
      <c r="C38" s="1441"/>
      <c r="D38" s="1441"/>
      <c r="E38" s="1441"/>
      <c r="F38" s="63"/>
      <c r="G38" s="883" t="e">
        <f>IF(Einstellungen!$C$24,IF(Einstellungen!$C$25,'KK bis 6 Std.'!$H$66,""),"")</f>
        <v>#DIV/0!</v>
      </c>
      <c r="H38" s="883" t="e">
        <f>IF(Einstellungen!$C$24,IF(Einstellungen!$C$25,'KK über 6 Std.'!$H$66,""),"")</f>
        <v>#DIV/0!</v>
      </c>
      <c r="I38" s="883" t="e">
        <f>IF(Einstellungen!$C$24,IF(Einstellungen!$C$26,'KG bis 6 Std.'!$H$67,""),"")</f>
        <v>#DIV/0!</v>
      </c>
      <c r="J38" s="883" t="e">
        <f>IF(Einstellungen!$C$24,IF(Einstellungen!$C$26,'KG über 6 Std.'!$H$67,""),"")</f>
        <v>#DIV/0!</v>
      </c>
      <c r="K38" s="883" t="e">
        <f>IF(Einstellungen!$C$24,IF(Einstellungen!$C$27,'Hort bis 4 Std.'!$H$67,""),"")</f>
        <v>#DIV/0!</v>
      </c>
      <c r="L38" s="883" t="e">
        <f>IF(Einstellungen!$C$24,IF(Einstellungen!$C$27,'Hort über 4 Std.'!$H$67,""),"")</f>
        <v>#DIV/0!</v>
      </c>
    </row>
    <row r="39" spans="1:12" ht="15" hidden="1" customHeight="1" x14ac:dyDescent="0.2">
      <c r="A39" s="36"/>
      <c r="B39" s="1441" t="str">
        <f>IF(Einstellungen!$C$24,"5b     Kosten pro Monat im Jahr "&amp;Einstellungen!$C$4,"")</f>
        <v>5b     Kosten pro Monat im Jahr 2023</v>
      </c>
      <c r="C39" s="1441"/>
      <c r="D39" s="1441"/>
      <c r="E39" s="1441"/>
      <c r="F39" s="893"/>
      <c r="G39" s="884" t="e">
        <f>IF(Einstellungen!$C$24,IF(Einstellungen!$C$25,'KK bis 6 Std.'!$H$68,""),"")</f>
        <v>#DIV/0!</v>
      </c>
      <c r="H39" s="884" t="e">
        <f>IF(Einstellungen!$C$24,IF(Einstellungen!$C$25,'KK über 6 Std.'!$H$68,""),"")</f>
        <v>#DIV/0!</v>
      </c>
      <c r="I39" s="884" t="e">
        <f>IF(Einstellungen!$C$24,IF(Einstellungen!$C$26,'KG bis 6 Std.'!$H$69,""),"")</f>
        <v>#DIV/0!</v>
      </c>
      <c r="J39" s="884" t="e">
        <f>IF(Einstellungen!$C$24,IF(Einstellungen!$C$26,'KG über 6 Std.'!$H$69,""),"")</f>
        <v>#DIV/0!</v>
      </c>
      <c r="K39" s="884" t="e">
        <f>IF(Einstellungen!$C$24,IF(Einstellungen!$C$27,'Hort bis 4 Std.'!$H$69,""),"")</f>
        <v>#DIV/0!</v>
      </c>
      <c r="L39" s="884" t="e">
        <f>IF(Einstellungen!$C$24,IF(Einstellungen!$C$27,'Hort über 4 Std.'!$H$72,""),"")</f>
        <v>#DIV/0!</v>
      </c>
    </row>
    <row r="40" spans="1:12" ht="15.75" hidden="1" thickBot="1" x14ac:dyDescent="0.25">
      <c r="A40" s="37"/>
      <c r="B40" s="1442" t="str">
        <f>IF(Einstellungen!$C$24,"5c     Kosten pro Quartal im Jahr "&amp;Einstellungen!$C$4,"")</f>
        <v>5c     Kosten pro Quartal im Jahr 2023</v>
      </c>
      <c r="C40" s="1442"/>
      <c r="D40" s="1442"/>
      <c r="E40" s="1442"/>
      <c r="F40" s="894"/>
      <c r="G40" s="886" t="e">
        <f>IF(Einstellungen!$C$24,IF(Einstellungen!$C$25,'Kita-Mehrbelastungsausgleichver'!$G$39*3,""),"")</f>
        <v>#DIV/0!</v>
      </c>
      <c r="H40" s="886" t="e">
        <f>IF(Einstellungen!$C$24,IF(Einstellungen!$C$25,'Kita-Mehrbelastungsausgleichver'!$H$39*3,""),"")</f>
        <v>#DIV/0!</v>
      </c>
      <c r="I40" s="886" t="e">
        <f>IF(Einstellungen!$C$24,IF(Einstellungen!$C$26,'Kita-Mehrbelastungsausgleichver'!$I$39*3,""),"")</f>
        <v>#DIV/0!</v>
      </c>
      <c r="J40" s="886" t="e">
        <f>IF(Einstellungen!$C$24,IF(Einstellungen!$C$26,'Kita-Mehrbelastungsausgleichver'!$J$39*3,""),"")</f>
        <v>#DIV/0!</v>
      </c>
      <c r="K40" s="886" t="e">
        <f>IF(Einstellungen!$C$24,IF(Einstellungen!$C$27,'Kita-Mehrbelastungsausgleichver'!$K$39*3,""),"")</f>
        <v>#DIV/0!</v>
      </c>
      <c r="L40" s="886" t="e">
        <f>IF(Einstellungen!C24,IF(Einstellungen!$C$27,'Kita-Mehrbelastungsausgleichver'!$L$39*3,""),"")</f>
        <v>#DIV/0!</v>
      </c>
    </row>
    <row r="41" spans="1:12" ht="46.5" customHeight="1" x14ac:dyDescent="0.2">
      <c r="A41" s="272"/>
      <c r="B41" s="1426" t="s">
        <v>348</v>
      </c>
      <c r="C41" s="1426"/>
      <c r="D41" s="1426"/>
      <c r="E41" s="1426"/>
      <c r="F41" s="1426"/>
      <c r="G41" s="273"/>
      <c r="H41" s="274"/>
      <c r="I41" s="274"/>
      <c r="J41" s="274"/>
      <c r="K41" s="274"/>
      <c r="L41" s="902"/>
    </row>
    <row r="42" spans="1:12" ht="15.75" thickBot="1" x14ac:dyDescent="0.25">
      <c r="A42" s="36"/>
      <c r="B42" s="1357" t="str">
        <f>"Beitrag je Monat im Jahr "&amp;Einstellungen!C4</f>
        <v>Beitrag je Monat im Jahr 2023</v>
      </c>
      <c r="C42" s="1357"/>
      <c r="D42" s="1357"/>
      <c r="E42" s="1357"/>
      <c r="F42" s="225"/>
      <c r="G42" s="1014" t="e">
        <f>'KK bis 6 Std.'!K60</f>
        <v>#DIV/0!</v>
      </c>
      <c r="H42" s="1015"/>
      <c r="I42" s="1016"/>
      <c r="J42" s="1016"/>
      <c r="K42" s="1016"/>
      <c r="L42" s="1016"/>
    </row>
    <row r="43" spans="1:12" ht="16.5" hidden="1" thickTop="1" thickBot="1" x14ac:dyDescent="0.25">
      <c r="A43" s="37"/>
      <c r="B43" s="1356" t="str">
        <f>"7a Beitrag je Monat im Jahr "&amp;Einstellungen!C4</f>
        <v>7a Beitrag je Monat im Jahr 2023</v>
      </c>
      <c r="C43" s="1356"/>
      <c r="D43" s="1356"/>
      <c r="E43" s="1356"/>
      <c r="F43" s="122"/>
      <c r="G43" s="1017" t="e">
        <f>'KK bis 6 Std.'!K60</f>
        <v>#DIV/0!</v>
      </c>
      <c r="H43" s="1017"/>
      <c r="I43" s="1017"/>
      <c r="J43" s="1017"/>
      <c r="K43" s="1017"/>
      <c r="L43" s="1017"/>
    </row>
    <row r="44" spans="1:12" ht="15" hidden="1" thickTop="1" x14ac:dyDescent="0.2">
      <c r="G44" s="1018"/>
      <c r="H44" s="1018"/>
      <c r="I44" s="1018"/>
      <c r="J44" s="1018"/>
      <c r="K44" s="1018"/>
      <c r="L44" s="1018"/>
    </row>
    <row r="45" spans="1:12" ht="15.75" hidden="1" thickTop="1" x14ac:dyDescent="0.2">
      <c r="A45" s="220" t="s">
        <v>224</v>
      </c>
      <c r="B45" s="1333" t="s">
        <v>367</v>
      </c>
      <c r="C45" s="1333"/>
      <c r="D45" s="1333"/>
      <c r="E45" s="1333"/>
      <c r="F45" s="1333"/>
      <c r="G45" s="1427"/>
      <c r="H45" s="1427"/>
      <c r="I45" s="1427"/>
      <c r="J45" s="1427"/>
      <c r="K45" s="1427"/>
      <c r="L45" s="1427"/>
    </row>
    <row r="46" spans="1:12" ht="15.75" hidden="1" thickTop="1" x14ac:dyDescent="0.2">
      <c r="A46" s="57"/>
      <c r="B46" s="42"/>
      <c r="C46" s="42"/>
      <c r="D46" s="42"/>
      <c r="E46" s="42"/>
      <c r="F46" s="63"/>
      <c r="G46" s="1019"/>
      <c r="H46" s="1019"/>
      <c r="I46" s="1020"/>
      <c r="J46" s="1020"/>
      <c r="K46" s="1020"/>
      <c r="L46" s="1020"/>
    </row>
    <row r="47" spans="1:12" ht="16.5" thickTop="1" thickBot="1" x14ac:dyDescent="0.25">
      <c r="A47" s="37"/>
      <c r="B47" s="1356" t="str">
        <f>"Beitrag im Jahr "&amp;Einstellungen!C4</f>
        <v>Beitrag im Jahr 2023</v>
      </c>
      <c r="C47" s="1356"/>
      <c r="D47" s="1356"/>
      <c r="E47" s="1356"/>
      <c r="F47" s="122"/>
      <c r="G47" s="1014" t="e">
        <f>G42*12</f>
        <v>#DIV/0!</v>
      </c>
      <c r="H47" s="1014"/>
      <c r="I47" s="1014"/>
      <c r="J47" s="1014"/>
      <c r="K47" s="1014"/>
      <c r="L47" s="1014"/>
    </row>
    <row r="48" spans="1:12" ht="13.5" thickTop="1" x14ac:dyDescent="0.2">
      <c r="K48" s="895" t="s">
        <v>345</v>
      </c>
      <c r="L48" s="896">
        <f>Einstellungen!C3</f>
        <v>45002</v>
      </c>
    </row>
    <row r="61" spans="2:2" x14ac:dyDescent="0.2">
      <c r="B61" s="390"/>
    </row>
  </sheetData>
  <sheetProtection password="CA75" sheet="1" objects="1" scenarios="1"/>
  <mergeCells count="37">
    <mergeCell ref="B18:E18"/>
    <mergeCell ref="C3:F3"/>
    <mergeCell ref="J3:L3"/>
    <mergeCell ref="B4:C4"/>
    <mergeCell ref="G6:L9"/>
    <mergeCell ref="B7:F9"/>
    <mergeCell ref="B10:F10"/>
    <mergeCell ref="B11:F11"/>
    <mergeCell ref="B12:F12"/>
    <mergeCell ref="G13:L15"/>
    <mergeCell ref="B14:F16"/>
    <mergeCell ref="B17:E17"/>
    <mergeCell ref="B33:E33"/>
    <mergeCell ref="B19:E19"/>
    <mergeCell ref="G20:L23"/>
    <mergeCell ref="B21:F23"/>
    <mergeCell ref="O22:P23"/>
    <mergeCell ref="B24:F24"/>
    <mergeCell ref="O24:Q25"/>
    <mergeCell ref="B25:F25"/>
    <mergeCell ref="B26:F26"/>
    <mergeCell ref="G27:L30"/>
    <mergeCell ref="B28:F30"/>
    <mergeCell ref="B31:E31"/>
    <mergeCell ref="B32:E32"/>
    <mergeCell ref="G45:L45"/>
    <mergeCell ref="B34:F34"/>
    <mergeCell ref="G34:L37"/>
    <mergeCell ref="B35:F36"/>
    <mergeCell ref="B38:E38"/>
    <mergeCell ref="B39:E39"/>
    <mergeCell ref="B40:E40"/>
    <mergeCell ref="B47:E47"/>
    <mergeCell ref="B41:F41"/>
    <mergeCell ref="B42:E42"/>
    <mergeCell ref="B43:E43"/>
    <mergeCell ref="B45:F45"/>
  </mergeCells>
  <conditionalFormatting sqref="A35:F37 A34:G34 A43:L43 A42 F42 A41:L41 H42:L42">
    <cfRule type="expression" dxfId="4" priority="17" stopIfTrue="1">
      <formula>$P$14=2</formula>
    </cfRule>
  </conditionalFormatting>
  <conditionalFormatting sqref="A45:L46 A47:F47">
    <cfRule type="expression" dxfId="3" priority="16" stopIfTrue="1">
      <formula>$P$14=2</formula>
    </cfRule>
  </conditionalFormatting>
  <conditionalFormatting sqref="B42:E42">
    <cfRule type="expression" dxfId="2" priority="13" stopIfTrue="1">
      <formula>$P$14=2</formula>
    </cfRule>
  </conditionalFormatting>
  <conditionalFormatting sqref="G47:L47">
    <cfRule type="expression" dxfId="1" priority="12" stopIfTrue="1">
      <formula>$P$14=2</formula>
    </cfRule>
  </conditionalFormatting>
  <conditionalFormatting sqref="G42">
    <cfRule type="expression" dxfId="0" priority="1" stopIfTrue="1">
      <formula>$P$14=2</formula>
    </cfRule>
  </conditionalFormatting>
  <printOptions horizontalCentered="1"/>
  <pageMargins left="0.39370078740157483" right="0.39370078740157483" top="0.78740157480314965" bottom="0.19685039370078741" header="0.39370078740157483" footer="0.15748031496062992"/>
  <pageSetup paperSize="9" scale="68" orientation="landscape" r:id="rId1"/>
  <headerFooter alignWithMargins="0">
    <oddFooter>&amp;Rgedruckt am: &amp;D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2:J8"/>
  <sheetViews>
    <sheetView workbookViewId="0">
      <selection activeCell="B5" sqref="B5:J5"/>
    </sheetView>
  </sheetViews>
  <sheetFormatPr baseColWidth="10" defaultRowHeight="12.75" x14ac:dyDescent="0.2"/>
  <cols>
    <col min="1" max="1" width="3.28515625" customWidth="1"/>
    <col min="2" max="2" width="9.28515625" customWidth="1"/>
  </cols>
  <sheetData>
    <row r="2" spans="1:10" ht="15" x14ac:dyDescent="0.2">
      <c r="A2" s="1472" t="s">
        <v>78</v>
      </c>
      <c r="B2" s="1472"/>
      <c r="C2" s="1472"/>
      <c r="D2" s="1472"/>
      <c r="E2" s="1472"/>
      <c r="F2" s="1472"/>
      <c r="G2" s="1472"/>
      <c r="H2" s="1472"/>
      <c r="I2" s="1472"/>
    </row>
    <row r="4" spans="1:10" ht="17.25" customHeight="1" x14ac:dyDescent="0.2">
      <c r="A4" s="25" t="s">
        <v>9</v>
      </c>
      <c r="B4" s="1473" t="s">
        <v>82</v>
      </c>
      <c r="C4" s="1473"/>
      <c r="D4" s="1473"/>
      <c r="E4" s="1473"/>
      <c r="F4" s="1473"/>
      <c r="G4" s="1473"/>
      <c r="H4" s="1473"/>
      <c r="I4" s="1473"/>
      <c r="J4" s="1473"/>
    </row>
    <row r="5" spans="1:10" ht="36.75" customHeight="1" x14ac:dyDescent="0.2">
      <c r="A5" s="25" t="s">
        <v>29</v>
      </c>
      <c r="B5" s="1474" t="s">
        <v>79</v>
      </c>
      <c r="C5" s="1474"/>
      <c r="D5" s="1474"/>
      <c r="E5" s="1474"/>
      <c r="F5" s="1474"/>
      <c r="G5" s="1474"/>
      <c r="H5" s="1474"/>
      <c r="I5" s="1474"/>
      <c r="J5" s="1474"/>
    </row>
    <row r="6" spans="1:10" ht="110.25" customHeight="1" x14ac:dyDescent="0.2">
      <c r="A6" s="26" t="s">
        <v>35</v>
      </c>
      <c r="B6" s="1473" t="s">
        <v>350</v>
      </c>
      <c r="C6" s="1471"/>
      <c r="D6" s="1471"/>
      <c r="E6" s="1471"/>
      <c r="F6" s="1471"/>
      <c r="G6" s="1471"/>
      <c r="H6" s="1471"/>
      <c r="I6" s="1471"/>
      <c r="J6" s="1471"/>
    </row>
    <row r="7" spans="1:10" ht="39" customHeight="1" x14ac:dyDescent="0.2">
      <c r="A7" s="26" t="s">
        <v>41</v>
      </c>
      <c r="B7" s="1473" t="s">
        <v>80</v>
      </c>
      <c r="C7" s="1473"/>
      <c r="D7" s="1473"/>
      <c r="E7" s="1473"/>
      <c r="F7" s="1473"/>
      <c r="G7" s="1473"/>
      <c r="H7" s="1473"/>
      <c r="I7" s="1473"/>
      <c r="J7" s="1473"/>
    </row>
    <row r="8" spans="1:10" x14ac:dyDescent="0.2">
      <c r="B8" s="27" t="s">
        <v>81</v>
      </c>
      <c r="C8" s="1471" t="s">
        <v>104</v>
      </c>
      <c r="D8" s="1471"/>
      <c r="E8" s="1471"/>
      <c r="F8" s="1471"/>
      <c r="G8" s="1471"/>
      <c r="H8" s="1471"/>
      <c r="I8" s="1471"/>
      <c r="J8" s="1471"/>
    </row>
  </sheetData>
  <sheetProtection password="CA75" sheet="1" objects="1" scenarios="1"/>
  <mergeCells count="6">
    <mergeCell ref="C8:J8"/>
    <mergeCell ref="A2:I2"/>
    <mergeCell ref="B4:J4"/>
    <mergeCell ref="B5:J5"/>
    <mergeCell ref="B6:J6"/>
    <mergeCell ref="B7:J7"/>
  </mergeCells>
  <phoneticPr fontId="18" type="noConversion"/>
  <pageMargins left="0.78740157499999996" right="0.32" top="0.984251969" bottom="0.984251969" header="0.4921259845" footer="0.4921259845"/>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L138"/>
  <sheetViews>
    <sheetView workbookViewId="0">
      <selection sqref="A1:B2"/>
    </sheetView>
  </sheetViews>
  <sheetFormatPr baseColWidth="10" defaultRowHeight="12.75" x14ac:dyDescent="0.2"/>
  <cols>
    <col min="2" max="2" width="21.5703125" customWidth="1"/>
    <col min="3" max="3" width="14.42578125" customWidth="1"/>
    <col min="4" max="4" width="42.5703125" customWidth="1"/>
    <col min="5" max="5" width="14.42578125" customWidth="1"/>
    <col min="6" max="6" width="43" customWidth="1"/>
    <col min="7" max="7" width="14.140625" customWidth="1"/>
    <col min="8" max="8" width="43" customWidth="1"/>
    <col min="9" max="9" width="15.85546875" customWidth="1"/>
    <col min="10" max="10" width="62.28515625" customWidth="1"/>
    <col min="11" max="11" width="14.28515625" customWidth="1"/>
    <col min="12" max="12" width="42.85546875" customWidth="1"/>
  </cols>
  <sheetData>
    <row r="1" spans="1:12" ht="18" x14ac:dyDescent="0.25">
      <c r="A1" s="1024" t="s">
        <v>244</v>
      </c>
      <c r="B1" s="1025"/>
      <c r="C1" s="1028" t="str">
        <f>Einstellungen!F4</f>
        <v>Freie Träger/Standardkontenrahmen SKR03</v>
      </c>
      <c r="D1" s="1023"/>
      <c r="E1" s="1028" t="str">
        <f>Einstellungen!F5</f>
        <v>Freie Träger/Standardkontenrahmen SKR49, Vereine/Stiftungen/gGmbH</v>
      </c>
      <c r="F1" s="1023"/>
      <c r="G1" s="1022" t="str">
        <f>Einstellungen!F6</f>
        <v>Freie Träger, Variante 3</v>
      </c>
      <c r="H1" s="1029"/>
      <c r="I1" s="1028" t="str">
        <f>Einstellungen!F7</f>
        <v>Kommunale Träger/Kommunaler Kontenrahmenplan der Landes BRB</v>
      </c>
      <c r="J1" s="1023"/>
      <c r="K1" s="1022" t="str">
        <f>Einstellungen!F8</f>
        <v>Kommunale Träger/Variante 2</v>
      </c>
      <c r="L1" s="1023"/>
    </row>
    <row r="2" spans="1:12" ht="26.25" thickBot="1" x14ac:dyDescent="0.25">
      <c r="A2" s="1026"/>
      <c r="B2" s="1027"/>
      <c r="C2" s="161" t="s">
        <v>313</v>
      </c>
      <c r="D2" s="145" t="s">
        <v>314</v>
      </c>
      <c r="E2" s="161" t="s">
        <v>313</v>
      </c>
      <c r="F2" s="145" t="s">
        <v>314</v>
      </c>
      <c r="G2" s="157" t="s">
        <v>313</v>
      </c>
      <c r="H2" s="153" t="s">
        <v>314</v>
      </c>
      <c r="I2" s="161" t="s">
        <v>313</v>
      </c>
      <c r="J2" s="208" t="s">
        <v>318</v>
      </c>
      <c r="K2" s="157" t="s">
        <v>313</v>
      </c>
      <c r="L2" s="145" t="s">
        <v>314</v>
      </c>
    </row>
    <row r="3" spans="1:12" x14ac:dyDescent="0.2">
      <c r="A3" s="150" t="s">
        <v>9</v>
      </c>
      <c r="B3" s="164" t="s">
        <v>235</v>
      </c>
      <c r="C3" s="162"/>
      <c r="D3" s="146"/>
      <c r="E3" s="162"/>
      <c r="F3" s="146"/>
      <c r="G3" s="158"/>
      <c r="H3" s="154"/>
      <c r="I3" s="187"/>
      <c r="J3" s="146"/>
      <c r="K3" s="158"/>
      <c r="L3" s="146"/>
    </row>
    <row r="4" spans="1:12" ht="38.25" x14ac:dyDescent="0.2">
      <c r="A4" s="151" t="s">
        <v>10</v>
      </c>
      <c r="B4" s="165" t="s">
        <v>92</v>
      </c>
      <c r="C4" s="147"/>
      <c r="D4" s="148"/>
      <c r="E4" s="147"/>
      <c r="F4" s="148"/>
      <c r="G4" s="159"/>
      <c r="H4" s="155"/>
      <c r="I4" s="189" t="s">
        <v>43</v>
      </c>
      <c r="J4" s="193" t="s">
        <v>43</v>
      </c>
      <c r="K4" s="159"/>
      <c r="L4" s="148"/>
    </row>
    <row r="5" spans="1:12" x14ac:dyDescent="0.2">
      <c r="A5" s="151"/>
      <c r="B5" s="165" t="s">
        <v>74</v>
      </c>
      <c r="C5" s="147"/>
      <c r="D5" s="148"/>
      <c r="E5" s="147"/>
      <c r="F5" s="148"/>
      <c r="G5" s="159"/>
      <c r="H5" s="155"/>
      <c r="I5" s="188">
        <v>4142</v>
      </c>
      <c r="J5" s="148" t="s">
        <v>291</v>
      </c>
      <c r="K5" s="159"/>
      <c r="L5" s="148"/>
    </row>
    <row r="6" spans="1:12" x14ac:dyDescent="0.2">
      <c r="A6" s="151"/>
      <c r="B6" s="165" t="s">
        <v>75</v>
      </c>
      <c r="C6" s="147"/>
      <c r="D6" s="148"/>
      <c r="E6" s="147"/>
      <c r="F6" s="148"/>
      <c r="G6" s="159"/>
      <c r="H6" s="155"/>
      <c r="I6" s="188">
        <v>4142</v>
      </c>
      <c r="J6" s="148" t="s">
        <v>291</v>
      </c>
      <c r="K6" s="159"/>
      <c r="L6" s="148"/>
    </row>
    <row r="7" spans="1:12" x14ac:dyDescent="0.2">
      <c r="A7" s="151" t="s">
        <v>12</v>
      </c>
      <c r="B7" s="165" t="s">
        <v>28</v>
      </c>
      <c r="C7" s="147"/>
      <c r="D7" s="148"/>
      <c r="E7" s="147"/>
      <c r="F7" s="148"/>
      <c r="G7" s="159"/>
      <c r="H7" s="155"/>
      <c r="I7" s="188">
        <v>4321</v>
      </c>
      <c r="J7" s="148" t="s">
        <v>292</v>
      </c>
      <c r="K7" s="159"/>
      <c r="L7" s="148"/>
    </row>
    <row r="8" spans="1:12" x14ac:dyDescent="0.2">
      <c r="A8" s="151" t="s">
        <v>11</v>
      </c>
      <c r="B8" s="165" t="s">
        <v>59</v>
      </c>
      <c r="C8" s="147"/>
      <c r="D8" s="148"/>
      <c r="E8" s="147"/>
      <c r="F8" s="148"/>
      <c r="G8" s="159"/>
      <c r="H8" s="155"/>
      <c r="I8" s="188">
        <v>4321</v>
      </c>
      <c r="J8" s="148" t="s">
        <v>292</v>
      </c>
      <c r="K8" s="159"/>
      <c r="L8" s="148"/>
    </row>
    <row r="9" spans="1:12" ht="25.5" x14ac:dyDescent="0.2">
      <c r="A9" s="151" t="s">
        <v>13</v>
      </c>
      <c r="B9" s="165" t="s">
        <v>57</v>
      </c>
      <c r="C9" s="147"/>
      <c r="D9" s="148"/>
      <c r="E9" s="147"/>
      <c r="F9" s="148"/>
      <c r="G9" s="159"/>
      <c r="H9" s="155"/>
      <c r="I9" s="188">
        <v>442</v>
      </c>
      <c r="J9" s="148" t="s">
        <v>293</v>
      </c>
      <c r="K9" s="159"/>
      <c r="L9" s="148"/>
    </row>
    <row r="10" spans="1:12" ht="51" x14ac:dyDescent="0.2">
      <c r="A10" s="151" t="s">
        <v>14</v>
      </c>
      <c r="B10" s="165" t="s">
        <v>120</v>
      </c>
      <c r="C10" s="147"/>
      <c r="D10" s="148"/>
      <c r="E10" s="147"/>
      <c r="F10" s="148"/>
      <c r="G10" s="159"/>
      <c r="H10" s="155"/>
      <c r="I10" s="188">
        <v>4142</v>
      </c>
      <c r="J10" s="148" t="s">
        <v>291</v>
      </c>
      <c r="K10" s="159"/>
      <c r="L10" s="148"/>
    </row>
    <row r="11" spans="1:12" ht="51" x14ac:dyDescent="0.2">
      <c r="A11" s="151" t="s">
        <v>15</v>
      </c>
      <c r="B11" s="165" t="s">
        <v>105</v>
      </c>
      <c r="C11" s="147"/>
      <c r="D11" s="148"/>
      <c r="E11" s="147"/>
      <c r="F11" s="148"/>
      <c r="G11" s="159"/>
      <c r="H11" s="155"/>
      <c r="I11" s="188">
        <v>414</v>
      </c>
      <c r="J11" s="148" t="s">
        <v>295</v>
      </c>
      <c r="K11" s="159"/>
      <c r="L11" s="148"/>
    </row>
    <row r="12" spans="1:12" ht="51" x14ac:dyDescent="0.2">
      <c r="A12" s="151" t="s">
        <v>16</v>
      </c>
      <c r="B12" s="165" t="s">
        <v>111</v>
      </c>
      <c r="C12" s="147"/>
      <c r="D12" s="148"/>
      <c r="E12" s="147"/>
      <c r="F12" s="148"/>
      <c r="G12" s="159"/>
      <c r="H12" s="155"/>
      <c r="I12" s="188">
        <v>4144</v>
      </c>
      <c r="J12" s="148" t="s">
        <v>296</v>
      </c>
      <c r="K12" s="159"/>
      <c r="L12" s="148"/>
    </row>
    <row r="13" spans="1:12" ht="25.5" x14ac:dyDescent="0.2">
      <c r="A13" s="151" t="s">
        <v>17</v>
      </c>
      <c r="B13" s="165" t="s">
        <v>90</v>
      </c>
      <c r="C13" s="147"/>
      <c r="D13" s="148"/>
      <c r="E13" s="147"/>
      <c r="F13" s="148"/>
      <c r="G13" s="159"/>
      <c r="H13" s="155"/>
      <c r="I13" s="188">
        <v>4142</v>
      </c>
      <c r="J13" s="148" t="s">
        <v>291</v>
      </c>
      <c r="K13" s="159"/>
      <c r="L13" s="148"/>
    </row>
    <row r="14" spans="1:12" ht="25.5" x14ac:dyDescent="0.2">
      <c r="A14" s="151" t="s">
        <v>18</v>
      </c>
      <c r="B14" s="165" t="s">
        <v>103</v>
      </c>
      <c r="C14" s="147"/>
      <c r="D14" s="148"/>
      <c r="E14" s="147"/>
      <c r="F14" s="148"/>
      <c r="G14" s="159"/>
      <c r="H14" s="155"/>
      <c r="I14" s="188">
        <v>4142</v>
      </c>
      <c r="J14" s="148" t="s">
        <v>291</v>
      </c>
      <c r="K14" s="159"/>
      <c r="L14" s="148"/>
    </row>
    <row r="15" spans="1:12" ht="38.25" x14ac:dyDescent="0.2">
      <c r="A15" s="151" t="s">
        <v>19</v>
      </c>
      <c r="B15" s="165" t="s">
        <v>113</v>
      </c>
      <c r="C15" s="147"/>
      <c r="D15" s="148"/>
      <c r="E15" s="147"/>
      <c r="F15" s="148"/>
      <c r="G15" s="159"/>
      <c r="H15" s="155"/>
      <c r="I15" s="188">
        <v>4142</v>
      </c>
      <c r="J15" s="148" t="s">
        <v>291</v>
      </c>
      <c r="K15" s="159"/>
      <c r="L15" s="148"/>
    </row>
    <row r="16" spans="1:12" ht="38.25" x14ac:dyDescent="0.2">
      <c r="A16" s="151" t="s">
        <v>20</v>
      </c>
      <c r="B16" s="165" t="s">
        <v>264</v>
      </c>
      <c r="C16" s="147"/>
      <c r="D16" s="148"/>
      <c r="E16" s="147"/>
      <c r="F16" s="148"/>
      <c r="G16" s="159"/>
      <c r="H16" s="155"/>
      <c r="I16" s="188">
        <v>414</v>
      </c>
      <c r="J16" s="193" t="s">
        <v>295</v>
      </c>
      <c r="K16" s="159"/>
      <c r="L16" s="148"/>
    </row>
    <row r="17" spans="1:12" ht="25.5" x14ac:dyDescent="0.2">
      <c r="A17" s="151" t="s">
        <v>21</v>
      </c>
      <c r="B17" s="165" t="s">
        <v>114</v>
      </c>
      <c r="C17" s="147"/>
      <c r="D17" s="148"/>
      <c r="E17" s="147"/>
      <c r="F17" s="148"/>
      <c r="G17" s="159"/>
      <c r="H17" s="155"/>
      <c r="I17" s="189">
        <v>448</v>
      </c>
      <c r="J17" s="193" t="s">
        <v>319</v>
      </c>
      <c r="K17" s="159"/>
      <c r="L17" s="148"/>
    </row>
    <row r="18" spans="1:12" ht="25.5" x14ac:dyDescent="0.2">
      <c r="A18" s="151" t="s">
        <v>22</v>
      </c>
      <c r="B18" s="165" t="s">
        <v>58</v>
      </c>
      <c r="C18" s="147"/>
      <c r="D18" s="148"/>
      <c r="E18" s="147"/>
      <c r="F18" s="148"/>
      <c r="G18" s="159"/>
      <c r="H18" s="155"/>
      <c r="I18" s="189">
        <v>452</v>
      </c>
      <c r="J18" s="193" t="s">
        <v>320</v>
      </c>
      <c r="K18" s="159"/>
      <c r="L18" s="148"/>
    </row>
    <row r="19" spans="1:12" ht="25.5" x14ac:dyDescent="0.2">
      <c r="A19" s="151" t="s">
        <v>23</v>
      </c>
      <c r="B19" s="165" t="s">
        <v>110</v>
      </c>
      <c r="C19" s="147"/>
      <c r="D19" s="148"/>
      <c r="E19" s="147"/>
      <c r="F19" s="148"/>
      <c r="G19" s="159"/>
      <c r="H19" s="155"/>
      <c r="I19" s="188">
        <v>4488</v>
      </c>
      <c r="J19" s="148" t="s">
        <v>297</v>
      </c>
      <c r="K19" s="159"/>
      <c r="L19" s="148"/>
    </row>
    <row r="20" spans="1:12" ht="25.5" x14ac:dyDescent="0.2">
      <c r="A20" s="151" t="s">
        <v>24</v>
      </c>
      <c r="B20" s="165" t="s">
        <v>115</v>
      </c>
      <c r="C20" s="147"/>
      <c r="D20" s="148"/>
      <c r="E20" s="147"/>
      <c r="F20" s="148"/>
      <c r="G20" s="159"/>
      <c r="H20" s="155"/>
      <c r="I20" s="188">
        <v>4411</v>
      </c>
      <c r="J20" s="148" t="s">
        <v>166</v>
      </c>
      <c r="K20" s="159"/>
      <c r="L20" s="148"/>
    </row>
    <row r="21" spans="1:12" ht="38.25" x14ac:dyDescent="0.2">
      <c r="A21" s="151" t="s">
        <v>25</v>
      </c>
      <c r="B21" s="165" t="s">
        <v>116</v>
      </c>
      <c r="C21" s="147"/>
      <c r="D21" s="148"/>
      <c r="E21" s="147"/>
      <c r="F21" s="148"/>
      <c r="G21" s="159"/>
      <c r="H21" s="155"/>
      <c r="I21" s="188">
        <v>4321</v>
      </c>
      <c r="J21" s="148" t="s">
        <v>292</v>
      </c>
      <c r="K21" s="159"/>
      <c r="L21" s="148"/>
    </row>
    <row r="22" spans="1:12" ht="38.25" x14ac:dyDescent="0.2">
      <c r="A22" s="151" t="s">
        <v>26</v>
      </c>
      <c r="B22" s="165" t="s">
        <v>266</v>
      </c>
      <c r="C22" s="147"/>
      <c r="D22" s="148"/>
      <c r="E22" s="147"/>
      <c r="F22" s="148"/>
      <c r="G22" s="159"/>
      <c r="H22" s="155"/>
      <c r="I22" s="189">
        <v>4142</v>
      </c>
      <c r="J22" s="148" t="s">
        <v>291</v>
      </c>
      <c r="K22" s="159"/>
      <c r="L22" s="148"/>
    </row>
    <row r="23" spans="1:12" ht="25.5" customHeight="1" x14ac:dyDescent="0.2">
      <c r="A23" s="151" t="s">
        <v>27</v>
      </c>
      <c r="B23" s="165" t="s">
        <v>117</v>
      </c>
      <c r="C23" s="147"/>
      <c r="D23" s="148"/>
      <c r="E23" s="147"/>
      <c r="F23" s="148"/>
      <c r="G23" s="159"/>
      <c r="H23" s="155"/>
      <c r="I23" s="189">
        <v>414</v>
      </c>
      <c r="J23" s="194" t="s">
        <v>295</v>
      </c>
      <c r="K23" s="159"/>
      <c r="L23" s="148"/>
    </row>
    <row r="24" spans="1:12" ht="25.5" x14ac:dyDescent="0.2">
      <c r="A24" s="151" t="s">
        <v>89</v>
      </c>
      <c r="B24" s="165" t="s">
        <v>118</v>
      </c>
      <c r="C24" s="147"/>
      <c r="D24" s="148"/>
      <c r="E24" s="147"/>
      <c r="F24" s="148"/>
      <c r="G24" s="159"/>
      <c r="H24" s="155"/>
      <c r="I24" s="189">
        <v>461</v>
      </c>
      <c r="J24" s="193" t="s">
        <v>321</v>
      </c>
      <c r="K24" s="159"/>
      <c r="L24" s="148"/>
    </row>
    <row r="25" spans="1:12" ht="38.25" x14ac:dyDescent="0.2">
      <c r="A25" s="151" t="s">
        <v>102</v>
      </c>
      <c r="B25" s="165" t="s">
        <v>119</v>
      </c>
      <c r="C25" s="147"/>
      <c r="D25" s="148"/>
      <c r="E25" s="147"/>
      <c r="F25" s="148"/>
      <c r="G25" s="159"/>
      <c r="H25" s="155"/>
      <c r="I25" s="189" t="s">
        <v>43</v>
      </c>
      <c r="J25" s="193" t="s">
        <v>43</v>
      </c>
      <c r="K25" s="159"/>
      <c r="L25" s="148"/>
    </row>
    <row r="26" spans="1:12" ht="51" x14ac:dyDescent="0.2">
      <c r="A26" s="151" t="s">
        <v>265</v>
      </c>
      <c r="B26" s="165" t="s">
        <v>267</v>
      </c>
      <c r="C26" s="147"/>
      <c r="D26" s="148"/>
      <c r="E26" s="147"/>
      <c r="F26" s="148"/>
      <c r="G26" s="159"/>
      <c r="H26" s="155"/>
      <c r="I26" s="189" t="s">
        <v>43</v>
      </c>
      <c r="J26" s="193" t="s">
        <v>43</v>
      </c>
      <c r="K26" s="159"/>
      <c r="L26" s="148"/>
    </row>
    <row r="27" spans="1:12" ht="25.5" x14ac:dyDescent="0.2">
      <c r="A27" s="151"/>
      <c r="B27" s="165" t="s">
        <v>268</v>
      </c>
      <c r="C27" s="147"/>
      <c r="D27" s="148"/>
      <c r="E27" s="147"/>
      <c r="F27" s="148"/>
      <c r="G27" s="159"/>
      <c r="H27" s="155"/>
      <c r="I27" s="189">
        <v>414</v>
      </c>
      <c r="J27" s="194" t="s">
        <v>295</v>
      </c>
      <c r="K27" s="159"/>
      <c r="L27" s="148"/>
    </row>
    <row r="28" spans="1:12" x14ac:dyDescent="0.2">
      <c r="A28" s="151"/>
      <c r="B28" s="165" t="s">
        <v>269</v>
      </c>
      <c r="C28" s="147"/>
      <c r="D28" s="148"/>
      <c r="E28" s="147"/>
      <c r="F28" s="148"/>
      <c r="G28" s="159"/>
      <c r="H28" s="155"/>
      <c r="I28" s="188">
        <v>4711</v>
      </c>
      <c r="J28" s="148" t="s">
        <v>294</v>
      </c>
      <c r="K28" s="159"/>
      <c r="L28" s="148"/>
    </row>
    <row r="29" spans="1:12" x14ac:dyDescent="0.2">
      <c r="A29" s="151"/>
      <c r="B29" s="165" t="s">
        <v>140</v>
      </c>
      <c r="C29" s="147"/>
      <c r="D29" s="148"/>
      <c r="E29" s="147"/>
      <c r="F29" s="148"/>
      <c r="G29" s="159"/>
      <c r="H29" s="155"/>
      <c r="I29" s="189" t="s">
        <v>43</v>
      </c>
      <c r="J29" s="193" t="s">
        <v>43</v>
      </c>
      <c r="K29" s="159"/>
      <c r="L29" s="148"/>
    </row>
    <row r="30" spans="1:12" ht="25.5" x14ac:dyDescent="0.2">
      <c r="A30" s="151"/>
      <c r="B30" s="165" t="s">
        <v>270</v>
      </c>
      <c r="C30" s="147"/>
      <c r="D30" s="148"/>
      <c r="E30" s="147"/>
      <c r="F30" s="148"/>
      <c r="G30" s="159"/>
      <c r="H30" s="155"/>
      <c r="I30" s="189" t="s">
        <v>43</v>
      </c>
      <c r="J30" s="193" t="s">
        <v>43</v>
      </c>
      <c r="K30" s="159"/>
      <c r="L30" s="148"/>
    </row>
    <row r="31" spans="1:12" ht="13.5" thickBot="1" x14ac:dyDescent="0.25">
      <c r="A31" s="173"/>
      <c r="B31" s="174" t="s">
        <v>271</v>
      </c>
      <c r="C31" s="163"/>
      <c r="D31" s="149"/>
      <c r="E31" s="163"/>
      <c r="F31" s="149"/>
      <c r="G31" s="160"/>
      <c r="H31" s="156"/>
      <c r="I31" s="197" t="s">
        <v>43</v>
      </c>
      <c r="J31" s="198" t="s">
        <v>43</v>
      </c>
      <c r="K31" s="160"/>
      <c r="L31" s="149"/>
    </row>
    <row r="32" spans="1:12" ht="25.5" x14ac:dyDescent="0.2">
      <c r="A32" s="167" t="s">
        <v>29</v>
      </c>
      <c r="B32" s="168" t="s">
        <v>272</v>
      </c>
      <c r="C32" s="169"/>
      <c r="D32" s="170"/>
      <c r="E32" s="169"/>
      <c r="F32" s="170"/>
      <c r="G32" s="171"/>
      <c r="H32" s="172"/>
      <c r="I32" s="191"/>
      <c r="J32" s="170"/>
      <c r="K32" s="171"/>
      <c r="L32" s="170"/>
    </row>
    <row r="33" spans="1:12" x14ac:dyDescent="0.2">
      <c r="A33" s="152" t="s">
        <v>30</v>
      </c>
      <c r="B33" s="165" t="s">
        <v>31</v>
      </c>
      <c r="C33" s="147"/>
      <c r="D33" s="148"/>
      <c r="E33" s="147"/>
      <c r="F33" s="148"/>
      <c r="G33" s="159"/>
      <c r="H33" s="155"/>
      <c r="I33" s="188"/>
      <c r="J33" s="148"/>
      <c r="K33" s="159"/>
      <c r="L33" s="148"/>
    </row>
    <row r="34" spans="1:12" ht="25.5" x14ac:dyDescent="0.2">
      <c r="A34" s="151"/>
      <c r="B34" s="165" t="s">
        <v>106</v>
      </c>
      <c r="C34" s="147"/>
      <c r="D34" s="148"/>
      <c r="E34" s="147"/>
      <c r="F34" s="148"/>
      <c r="G34" s="159"/>
      <c r="H34" s="155"/>
      <c r="I34" s="188" t="s">
        <v>308</v>
      </c>
      <c r="J34" s="148" t="s">
        <v>298</v>
      </c>
      <c r="K34" s="159"/>
      <c r="L34" s="148"/>
    </row>
    <row r="35" spans="1:12" ht="25.5" x14ac:dyDescent="0.2">
      <c r="A35" s="151"/>
      <c r="B35" s="165" t="s">
        <v>107</v>
      </c>
      <c r="C35" s="147"/>
      <c r="D35" s="148"/>
      <c r="E35" s="147"/>
      <c r="F35" s="148"/>
      <c r="G35" s="159"/>
      <c r="H35" s="155"/>
      <c r="I35" s="188" t="s">
        <v>308</v>
      </c>
      <c r="J35" s="148" t="s">
        <v>298</v>
      </c>
      <c r="K35" s="159"/>
      <c r="L35" s="148"/>
    </row>
    <row r="36" spans="1:12" ht="39" thickBot="1" x14ac:dyDescent="0.25">
      <c r="A36" s="173"/>
      <c r="B36" s="174" t="s">
        <v>108</v>
      </c>
      <c r="C36" s="163"/>
      <c r="D36" s="149"/>
      <c r="E36" s="163"/>
      <c r="F36" s="149"/>
      <c r="G36" s="160"/>
      <c r="H36" s="156"/>
      <c r="I36" s="190" t="s">
        <v>308</v>
      </c>
      <c r="J36" s="149" t="s">
        <v>298</v>
      </c>
      <c r="K36" s="160"/>
      <c r="L36" s="149"/>
    </row>
    <row r="37" spans="1:12" ht="38.25" x14ac:dyDescent="0.2">
      <c r="A37" s="167" t="s">
        <v>35</v>
      </c>
      <c r="B37" s="168" t="s">
        <v>121</v>
      </c>
      <c r="C37" s="169"/>
      <c r="D37" s="170"/>
      <c r="E37" s="169"/>
      <c r="F37" s="170"/>
      <c r="G37" s="171"/>
      <c r="H37" s="172"/>
      <c r="I37" s="196" t="s">
        <v>43</v>
      </c>
      <c r="J37" s="195" t="s">
        <v>43</v>
      </c>
      <c r="K37" s="171"/>
      <c r="L37" s="170"/>
    </row>
    <row r="38" spans="1:12" x14ac:dyDescent="0.2">
      <c r="A38" s="151" t="s">
        <v>60</v>
      </c>
      <c r="B38" s="165" t="s">
        <v>122</v>
      </c>
      <c r="C38" s="147"/>
      <c r="D38" s="148"/>
      <c r="E38" s="147"/>
      <c r="F38" s="148"/>
      <c r="G38" s="159"/>
      <c r="H38" s="155"/>
      <c r="I38" s="189" t="s">
        <v>43</v>
      </c>
      <c r="J38" s="193" t="s">
        <v>43</v>
      </c>
      <c r="K38" s="159"/>
      <c r="L38" s="148"/>
    </row>
    <row r="39" spans="1:12" x14ac:dyDescent="0.2">
      <c r="A39" s="151"/>
      <c r="B39" s="165" t="s">
        <v>31</v>
      </c>
      <c r="C39" s="147"/>
      <c r="D39" s="148"/>
      <c r="E39" s="147"/>
      <c r="F39" s="148"/>
      <c r="G39" s="159"/>
      <c r="H39" s="155"/>
      <c r="I39" s="188" t="s">
        <v>308</v>
      </c>
      <c r="J39" s="148" t="s">
        <v>298</v>
      </c>
      <c r="K39" s="159"/>
      <c r="L39" s="148"/>
    </row>
    <row r="40" spans="1:12" ht="38.25" x14ac:dyDescent="0.2">
      <c r="A40" s="151"/>
      <c r="B40" s="165" t="s">
        <v>273</v>
      </c>
      <c r="C40" s="147"/>
      <c r="D40" s="148"/>
      <c r="E40" s="147"/>
      <c r="F40" s="148"/>
      <c r="G40" s="159"/>
      <c r="H40" s="155"/>
      <c r="I40" s="189">
        <v>5431</v>
      </c>
      <c r="J40" s="194" t="s">
        <v>322</v>
      </c>
      <c r="K40" s="159"/>
      <c r="L40" s="148"/>
    </row>
    <row r="41" spans="1:12" ht="25.5" x14ac:dyDescent="0.2">
      <c r="A41" s="151" t="s">
        <v>61</v>
      </c>
      <c r="B41" s="165" t="s">
        <v>131</v>
      </c>
      <c r="C41" s="147"/>
      <c r="D41" s="148"/>
      <c r="E41" s="147"/>
      <c r="F41" s="148"/>
      <c r="G41" s="159"/>
      <c r="H41" s="155"/>
      <c r="I41" s="189" t="s">
        <v>43</v>
      </c>
      <c r="J41" s="193" t="s">
        <v>43</v>
      </c>
      <c r="K41" s="159"/>
      <c r="L41" s="148"/>
    </row>
    <row r="42" spans="1:12" ht="51" x14ac:dyDescent="0.2">
      <c r="A42" s="151"/>
      <c r="B42" s="166" t="s">
        <v>317</v>
      </c>
      <c r="C42" s="147"/>
      <c r="D42" s="148"/>
      <c r="E42" s="147"/>
      <c r="F42" s="148"/>
      <c r="G42" s="159"/>
      <c r="H42" s="155"/>
      <c r="I42" s="189" t="s">
        <v>308</v>
      </c>
      <c r="J42" s="193" t="s">
        <v>298</v>
      </c>
      <c r="K42" s="159"/>
      <c r="L42" s="148"/>
    </row>
    <row r="43" spans="1:12" ht="38.25" x14ac:dyDescent="0.2">
      <c r="A43" s="151"/>
      <c r="B43" s="165" t="s">
        <v>123</v>
      </c>
      <c r="C43" s="147"/>
      <c r="D43" s="148"/>
      <c r="E43" s="147"/>
      <c r="F43" s="148"/>
      <c r="G43" s="159"/>
      <c r="H43" s="155"/>
      <c r="I43" s="188">
        <v>507</v>
      </c>
      <c r="J43" s="193" t="s">
        <v>298</v>
      </c>
      <c r="K43" s="159"/>
      <c r="L43" s="148"/>
    </row>
    <row r="44" spans="1:12" ht="51" x14ac:dyDescent="0.2">
      <c r="A44" s="151"/>
      <c r="B44" s="165" t="s">
        <v>124</v>
      </c>
      <c r="C44" s="147"/>
      <c r="D44" s="148"/>
      <c r="E44" s="147"/>
      <c r="F44" s="148"/>
      <c r="G44" s="159"/>
      <c r="H44" s="155"/>
      <c r="I44" s="188"/>
      <c r="J44" s="193"/>
      <c r="K44" s="159"/>
      <c r="L44" s="148"/>
    </row>
    <row r="45" spans="1:12" ht="76.5" x14ac:dyDescent="0.2">
      <c r="A45" s="151"/>
      <c r="B45" s="165" t="s">
        <v>125</v>
      </c>
      <c r="C45" s="147"/>
      <c r="D45" s="148"/>
      <c r="E45" s="147"/>
      <c r="F45" s="148"/>
      <c r="G45" s="159"/>
      <c r="H45" s="155"/>
      <c r="I45" s="188" t="s">
        <v>308</v>
      </c>
      <c r="J45" s="148" t="s">
        <v>298</v>
      </c>
      <c r="K45" s="159"/>
      <c r="L45" s="148"/>
    </row>
    <row r="46" spans="1:12" ht="25.5" x14ac:dyDescent="0.2">
      <c r="A46" s="151"/>
      <c r="B46" s="165" t="s">
        <v>126</v>
      </c>
      <c r="C46" s="147"/>
      <c r="D46" s="148"/>
      <c r="E46" s="147"/>
      <c r="F46" s="148"/>
      <c r="G46" s="159"/>
      <c r="H46" s="155"/>
      <c r="I46" s="209" t="s">
        <v>323</v>
      </c>
      <c r="J46" s="194" t="s">
        <v>324</v>
      </c>
      <c r="K46" s="159"/>
      <c r="L46" s="148"/>
    </row>
    <row r="47" spans="1:12" ht="38.25" x14ac:dyDescent="0.2">
      <c r="A47" s="151"/>
      <c r="B47" s="165" t="s">
        <v>274</v>
      </c>
      <c r="C47" s="147"/>
      <c r="D47" s="148"/>
      <c r="E47" s="147"/>
      <c r="F47" s="148"/>
      <c r="G47" s="159"/>
      <c r="H47" s="155"/>
      <c r="I47" s="188"/>
      <c r="J47" s="148"/>
      <c r="K47" s="159"/>
      <c r="L47" s="148"/>
    </row>
    <row r="48" spans="1:12" ht="25.5" x14ac:dyDescent="0.2">
      <c r="A48" s="151"/>
      <c r="B48" s="165" t="s">
        <v>127</v>
      </c>
      <c r="C48" s="147"/>
      <c r="D48" s="148"/>
      <c r="E48" s="147"/>
      <c r="F48" s="148"/>
      <c r="G48" s="159"/>
      <c r="H48" s="155"/>
      <c r="I48" s="209" t="s">
        <v>323</v>
      </c>
      <c r="J48" s="194" t="s">
        <v>324</v>
      </c>
      <c r="K48" s="159"/>
      <c r="L48" s="148"/>
    </row>
    <row r="49" spans="1:12" ht="25.5" x14ac:dyDescent="0.2">
      <c r="A49" s="151"/>
      <c r="B49" s="165" t="s">
        <v>128</v>
      </c>
      <c r="C49" s="147"/>
      <c r="D49" s="148"/>
      <c r="E49" s="147"/>
      <c r="F49" s="148"/>
      <c r="G49" s="159"/>
      <c r="H49" s="155"/>
      <c r="I49" s="188" t="s">
        <v>308</v>
      </c>
      <c r="J49" s="148" t="s">
        <v>298</v>
      </c>
      <c r="K49" s="159"/>
      <c r="L49" s="148"/>
    </row>
    <row r="50" spans="1:12" ht="25.5" x14ac:dyDescent="0.2">
      <c r="A50" s="151"/>
      <c r="B50" s="165" t="s">
        <v>129</v>
      </c>
      <c r="C50" s="147"/>
      <c r="D50" s="148"/>
      <c r="E50" s="147"/>
      <c r="F50" s="148"/>
      <c r="G50" s="159"/>
      <c r="H50" s="155"/>
      <c r="I50" s="188" t="s">
        <v>308</v>
      </c>
      <c r="J50" s="148" t="s">
        <v>298</v>
      </c>
      <c r="K50" s="159"/>
      <c r="L50" s="148"/>
    </row>
    <row r="51" spans="1:12" x14ac:dyDescent="0.2">
      <c r="A51" s="151"/>
      <c r="B51" s="165" t="s">
        <v>130</v>
      </c>
      <c r="C51" s="147"/>
      <c r="D51" s="148"/>
      <c r="E51" s="147"/>
      <c r="F51" s="148"/>
      <c r="G51" s="159"/>
      <c r="H51" s="155"/>
      <c r="I51" s="188" t="s">
        <v>309</v>
      </c>
      <c r="J51" s="148" t="s">
        <v>299</v>
      </c>
      <c r="K51" s="159"/>
      <c r="L51" s="148"/>
    </row>
    <row r="52" spans="1:12" ht="38.25" x14ac:dyDescent="0.2">
      <c r="A52" s="151" t="s">
        <v>62</v>
      </c>
      <c r="B52" s="165" t="s">
        <v>132</v>
      </c>
      <c r="C52" s="147"/>
      <c r="D52" s="148"/>
      <c r="E52" s="147"/>
      <c r="F52" s="148"/>
      <c r="G52" s="159"/>
      <c r="H52" s="155"/>
      <c r="I52" s="189" t="s">
        <v>43</v>
      </c>
      <c r="J52" s="210" t="s">
        <v>43</v>
      </c>
      <c r="K52" s="159"/>
      <c r="L52" s="148"/>
    </row>
    <row r="53" spans="1:12" ht="38.25" x14ac:dyDescent="0.2">
      <c r="A53" s="151"/>
      <c r="B53" s="165" t="s">
        <v>133</v>
      </c>
      <c r="C53" s="147"/>
      <c r="D53" s="148"/>
      <c r="E53" s="147"/>
      <c r="F53" s="148"/>
      <c r="G53" s="159"/>
      <c r="H53" s="155"/>
      <c r="I53" s="188">
        <v>503</v>
      </c>
      <c r="J53" s="193" t="s">
        <v>325</v>
      </c>
      <c r="K53" s="159"/>
      <c r="L53" s="148"/>
    </row>
    <row r="54" spans="1:12" ht="38.25" x14ac:dyDescent="0.2">
      <c r="A54" s="151"/>
      <c r="B54" s="165" t="s">
        <v>134</v>
      </c>
      <c r="C54" s="147"/>
      <c r="D54" s="148"/>
      <c r="E54" s="147"/>
      <c r="F54" s="148"/>
      <c r="G54" s="159"/>
      <c r="H54" s="155"/>
      <c r="I54" s="188">
        <v>503</v>
      </c>
      <c r="J54" s="193" t="s">
        <v>325</v>
      </c>
      <c r="K54" s="159"/>
      <c r="L54" s="148"/>
    </row>
    <row r="55" spans="1:12" ht="25.5" x14ac:dyDescent="0.2">
      <c r="A55" s="151"/>
      <c r="B55" s="165" t="s">
        <v>135</v>
      </c>
      <c r="C55" s="147"/>
      <c r="D55" s="148"/>
      <c r="E55" s="147"/>
      <c r="F55" s="148"/>
      <c r="G55" s="159"/>
      <c r="H55" s="155"/>
      <c r="I55" s="188">
        <v>503</v>
      </c>
      <c r="J55" s="193" t="s">
        <v>325</v>
      </c>
      <c r="K55" s="159"/>
      <c r="L55" s="148"/>
    </row>
    <row r="56" spans="1:12" ht="38.25" x14ac:dyDescent="0.2">
      <c r="A56" s="151" t="s">
        <v>63</v>
      </c>
      <c r="B56" s="165" t="s">
        <v>136</v>
      </c>
      <c r="C56" s="147"/>
      <c r="D56" s="148"/>
      <c r="E56" s="147"/>
      <c r="F56" s="148"/>
      <c r="G56" s="159"/>
      <c r="H56" s="155"/>
      <c r="I56" s="189" t="s">
        <v>43</v>
      </c>
      <c r="J56" s="193" t="s">
        <v>43</v>
      </c>
      <c r="K56" s="159"/>
      <c r="L56" s="148"/>
    </row>
    <row r="57" spans="1:12" x14ac:dyDescent="0.2">
      <c r="A57" s="151"/>
      <c r="B57" s="165" t="s">
        <v>137</v>
      </c>
      <c r="C57" s="147"/>
      <c r="D57" s="148"/>
      <c r="E57" s="147"/>
      <c r="F57" s="148"/>
      <c r="G57" s="159"/>
      <c r="H57" s="155"/>
      <c r="I57" s="188">
        <v>5261</v>
      </c>
      <c r="J57" s="193" t="s">
        <v>326</v>
      </c>
      <c r="K57" s="159"/>
      <c r="L57" s="148"/>
    </row>
    <row r="58" spans="1:12" ht="38.25" x14ac:dyDescent="0.2">
      <c r="A58" s="151"/>
      <c r="B58" s="165" t="s">
        <v>138</v>
      </c>
      <c r="C58" s="147"/>
      <c r="D58" s="148"/>
      <c r="E58" s="147"/>
      <c r="F58" s="148"/>
      <c r="G58" s="159"/>
      <c r="H58" s="155"/>
      <c r="I58" s="188">
        <v>5411</v>
      </c>
      <c r="J58" s="193" t="s">
        <v>301</v>
      </c>
      <c r="K58" s="159"/>
      <c r="L58" s="148"/>
    </row>
    <row r="59" spans="1:12" x14ac:dyDescent="0.2">
      <c r="A59" s="151"/>
      <c r="B59" s="165" t="s">
        <v>139</v>
      </c>
      <c r="C59" s="147"/>
      <c r="D59" s="148"/>
      <c r="E59" s="147"/>
      <c r="F59" s="148"/>
      <c r="G59" s="159"/>
      <c r="H59" s="155"/>
      <c r="I59" s="188">
        <v>5261</v>
      </c>
      <c r="J59" s="148" t="s">
        <v>302</v>
      </c>
      <c r="K59" s="159"/>
      <c r="L59" s="148"/>
    </row>
    <row r="60" spans="1:12" x14ac:dyDescent="0.2">
      <c r="A60" s="151"/>
      <c r="B60" s="165" t="s">
        <v>140</v>
      </c>
      <c r="C60" s="147"/>
      <c r="D60" s="148"/>
      <c r="E60" s="147"/>
      <c r="F60" s="148"/>
      <c r="G60" s="159"/>
      <c r="H60" s="155"/>
      <c r="I60" s="189" t="s">
        <v>43</v>
      </c>
      <c r="J60" s="193" t="s">
        <v>43</v>
      </c>
      <c r="K60" s="159"/>
      <c r="L60" s="148"/>
    </row>
    <row r="61" spans="1:12" x14ac:dyDescent="0.2">
      <c r="A61" s="151" t="s">
        <v>64</v>
      </c>
      <c r="B61" s="165" t="s">
        <v>32</v>
      </c>
      <c r="C61" s="147"/>
      <c r="D61" s="148"/>
      <c r="E61" s="147"/>
      <c r="F61" s="148"/>
      <c r="G61" s="159"/>
      <c r="H61" s="155"/>
      <c r="I61" s="188">
        <v>501</v>
      </c>
      <c r="J61" s="193" t="s">
        <v>327</v>
      </c>
      <c r="K61" s="159"/>
      <c r="L61" s="148"/>
    </row>
    <row r="62" spans="1:12" ht="25.5" x14ac:dyDescent="0.2">
      <c r="A62" s="151" t="s">
        <v>65</v>
      </c>
      <c r="B62" s="165" t="s">
        <v>141</v>
      </c>
      <c r="C62" s="147"/>
      <c r="D62" s="148"/>
      <c r="E62" s="147"/>
      <c r="F62" s="148"/>
      <c r="G62" s="159"/>
      <c r="H62" s="155"/>
      <c r="I62" s="188">
        <v>5411</v>
      </c>
      <c r="J62" s="148" t="s">
        <v>301</v>
      </c>
      <c r="K62" s="159"/>
      <c r="L62" s="148"/>
    </row>
    <row r="63" spans="1:12" ht="63.75" x14ac:dyDescent="0.2">
      <c r="A63" s="151" t="s">
        <v>66</v>
      </c>
      <c r="B63" s="165" t="s">
        <v>275</v>
      </c>
      <c r="C63" s="147"/>
      <c r="D63" s="148"/>
      <c r="E63" s="147"/>
      <c r="F63" s="148"/>
      <c r="G63" s="159"/>
      <c r="H63" s="155"/>
      <c r="I63" s="189" t="s">
        <v>43</v>
      </c>
      <c r="J63" s="193" t="s">
        <v>316</v>
      </c>
      <c r="K63" s="159"/>
      <c r="L63" s="148"/>
    </row>
    <row r="64" spans="1:12" ht="51" x14ac:dyDescent="0.2">
      <c r="A64" s="151"/>
      <c r="B64" s="165" t="s">
        <v>276</v>
      </c>
      <c r="C64" s="147"/>
      <c r="D64" s="148"/>
      <c r="E64" s="147"/>
      <c r="F64" s="148"/>
      <c r="G64" s="159"/>
      <c r="H64" s="155"/>
      <c r="I64" s="189">
        <v>5431</v>
      </c>
      <c r="J64" s="194" t="s">
        <v>322</v>
      </c>
      <c r="K64" s="159"/>
      <c r="L64" s="148"/>
    </row>
    <row r="65" spans="1:12" x14ac:dyDescent="0.2">
      <c r="A65" s="151"/>
      <c r="B65" s="165" t="s">
        <v>142</v>
      </c>
      <c r="C65" s="147"/>
      <c r="D65" s="148"/>
      <c r="E65" s="147"/>
      <c r="F65" s="148"/>
      <c r="G65" s="159"/>
      <c r="H65" s="155"/>
      <c r="I65" s="189">
        <v>5429</v>
      </c>
      <c r="J65" s="193" t="s">
        <v>328</v>
      </c>
      <c r="K65" s="159"/>
      <c r="L65" s="148"/>
    </row>
    <row r="66" spans="1:12" ht="39" thickBot="1" x14ac:dyDescent="0.25">
      <c r="A66" s="173"/>
      <c r="B66" s="174" t="s">
        <v>143</v>
      </c>
      <c r="C66" s="163"/>
      <c r="D66" s="149"/>
      <c r="E66" s="163"/>
      <c r="F66" s="149"/>
      <c r="G66" s="160"/>
      <c r="H66" s="156"/>
      <c r="I66" s="197">
        <v>5431</v>
      </c>
      <c r="J66" s="198" t="s">
        <v>329</v>
      </c>
      <c r="K66" s="160"/>
      <c r="L66" s="149"/>
    </row>
    <row r="67" spans="1:12" ht="76.5" x14ac:dyDescent="0.2">
      <c r="A67" s="167" t="s">
        <v>41</v>
      </c>
      <c r="B67" s="168" t="s">
        <v>144</v>
      </c>
      <c r="C67" s="169"/>
      <c r="D67" s="170"/>
      <c r="E67" s="169"/>
      <c r="F67" s="170"/>
      <c r="G67" s="171"/>
      <c r="H67" s="172"/>
      <c r="I67" s="191"/>
      <c r="J67" s="170"/>
      <c r="K67" s="171"/>
      <c r="L67" s="170"/>
    </row>
    <row r="68" spans="1:12" ht="51" x14ac:dyDescent="0.2">
      <c r="A68" s="151" t="s">
        <v>145</v>
      </c>
      <c r="B68" s="165" t="s">
        <v>146</v>
      </c>
      <c r="C68" s="147"/>
      <c r="D68" s="148"/>
      <c r="E68" s="147"/>
      <c r="F68" s="148"/>
      <c r="G68" s="159"/>
      <c r="H68" s="155"/>
      <c r="I68" s="189" t="s">
        <v>43</v>
      </c>
      <c r="J68" s="193" t="s">
        <v>43</v>
      </c>
      <c r="K68" s="159"/>
      <c r="L68" s="148"/>
    </row>
    <row r="69" spans="1:12" x14ac:dyDescent="0.2">
      <c r="A69" s="151"/>
      <c r="B69" s="166" t="s">
        <v>310</v>
      </c>
      <c r="C69" s="147"/>
      <c r="D69" s="148"/>
      <c r="E69" s="147"/>
      <c r="F69" s="148"/>
      <c r="G69" s="159"/>
      <c r="H69" s="155"/>
      <c r="I69" s="188" t="s">
        <v>308</v>
      </c>
      <c r="J69" s="148" t="s">
        <v>298</v>
      </c>
      <c r="K69" s="159"/>
      <c r="L69" s="148"/>
    </row>
    <row r="70" spans="1:12" x14ac:dyDescent="0.2">
      <c r="A70" s="151"/>
      <c r="B70" s="166" t="s">
        <v>311</v>
      </c>
      <c r="C70" s="147"/>
      <c r="D70" s="148"/>
      <c r="E70" s="147"/>
      <c r="F70" s="148"/>
      <c r="G70" s="159"/>
      <c r="H70" s="155"/>
      <c r="I70" s="188" t="s">
        <v>308</v>
      </c>
      <c r="J70" s="148" t="s">
        <v>298</v>
      </c>
      <c r="K70" s="159"/>
      <c r="L70" s="148"/>
    </row>
    <row r="71" spans="1:12" x14ac:dyDescent="0.2">
      <c r="A71" s="151"/>
      <c r="B71" s="166" t="s">
        <v>271</v>
      </c>
      <c r="C71" s="147"/>
      <c r="D71" s="148"/>
      <c r="E71" s="147"/>
      <c r="F71" s="148"/>
      <c r="G71" s="159"/>
      <c r="H71" s="155"/>
      <c r="I71" s="188" t="s">
        <v>308</v>
      </c>
      <c r="J71" s="148" t="s">
        <v>298</v>
      </c>
      <c r="K71" s="159"/>
      <c r="L71" s="148"/>
    </row>
    <row r="72" spans="1:12" ht="25.5" x14ac:dyDescent="0.2">
      <c r="A72" s="151" t="s">
        <v>148</v>
      </c>
      <c r="B72" s="165" t="s">
        <v>147</v>
      </c>
      <c r="C72" s="147"/>
      <c r="D72" s="148"/>
      <c r="E72" s="147"/>
      <c r="F72" s="148"/>
      <c r="G72" s="159"/>
      <c r="H72" s="155"/>
      <c r="I72" s="189" t="s">
        <v>43</v>
      </c>
      <c r="J72" s="193" t="s">
        <v>43</v>
      </c>
      <c r="K72" s="159"/>
      <c r="L72" s="148"/>
    </row>
    <row r="73" spans="1:12" x14ac:dyDescent="0.2">
      <c r="A73" s="151"/>
      <c r="B73" s="165" t="s">
        <v>149</v>
      </c>
      <c r="C73" s="147"/>
      <c r="D73" s="148"/>
      <c r="E73" s="147"/>
      <c r="F73" s="148"/>
      <c r="G73" s="159"/>
      <c r="H73" s="155"/>
      <c r="I73" s="188">
        <v>5261</v>
      </c>
      <c r="J73" s="193" t="s">
        <v>326</v>
      </c>
      <c r="K73" s="159"/>
      <c r="L73" s="148"/>
    </row>
    <row r="74" spans="1:12" ht="25.5" x14ac:dyDescent="0.2">
      <c r="A74" s="151"/>
      <c r="B74" s="165" t="s">
        <v>150</v>
      </c>
      <c r="C74" s="147"/>
      <c r="D74" s="148"/>
      <c r="E74" s="147"/>
      <c r="F74" s="148"/>
      <c r="G74" s="159"/>
      <c r="H74" s="155"/>
      <c r="I74" s="188">
        <v>5411</v>
      </c>
      <c r="J74" s="148" t="s">
        <v>301</v>
      </c>
      <c r="K74" s="159"/>
      <c r="L74" s="148"/>
    </row>
    <row r="75" spans="1:12" x14ac:dyDescent="0.2">
      <c r="A75" s="151"/>
      <c r="B75" s="165" t="s">
        <v>151</v>
      </c>
      <c r="C75" s="147"/>
      <c r="D75" s="148"/>
      <c r="E75" s="147"/>
      <c r="F75" s="148"/>
      <c r="G75" s="159"/>
      <c r="H75" s="155"/>
      <c r="I75" s="188">
        <v>5411</v>
      </c>
      <c r="J75" s="148" t="s">
        <v>301</v>
      </c>
      <c r="K75" s="159"/>
      <c r="L75" s="148"/>
    </row>
    <row r="76" spans="1:12" x14ac:dyDescent="0.2">
      <c r="A76" s="151" t="s">
        <v>152</v>
      </c>
      <c r="B76" s="165" t="s">
        <v>32</v>
      </c>
      <c r="C76" s="147"/>
      <c r="D76" s="148"/>
      <c r="E76" s="147"/>
      <c r="F76" s="148"/>
      <c r="G76" s="159"/>
      <c r="H76" s="155"/>
      <c r="I76" s="188">
        <v>501</v>
      </c>
      <c r="J76" s="193" t="s">
        <v>327</v>
      </c>
      <c r="K76" s="159"/>
      <c r="L76" s="148"/>
    </row>
    <row r="77" spans="1:12" ht="51" x14ac:dyDescent="0.2">
      <c r="A77" s="151" t="s">
        <v>277</v>
      </c>
      <c r="B77" s="165" t="s">
        <v>153</v>
      </c>
      <c r="C77" s="147"/>
      <c r="D77" s="148"/>
      <c r="E77" s="147"/>
      <c r="F77" s="148"/>
      <c r="G77" s="159"/>
      <c r="H77" s="155"/>
      <c r="I77" s="188">
        <v>5241</v>
      </c>
      <c r="J77" s="193" t="s">
        <v>303</v>
      </c>
      <c r="K77" s="159"/>
      <c r="L77" s="148"/>
    </row>
    <row r="78" spans="1:12" ht="25.5" x14ac:dyDescent="0.2">
      <c r="A78" s="151" t="s">
        <v>154</v>
      </c>
      <c r="B78" s="165" t="s">
        <v>156</v>
      </c>
      <c r="C78" s="147"/>
      <c r="D78" s="148"/>
      <c r="E78" s="147"/>
      <c r="F78" s="148"/>
      <c r="G78" s="159"/>
      <c r="H78" s="155"/>
      <c r="I78" s="189" t="s">
        <v>43</v>
      </c>
      <c r="J78" s="193" t="s">
        <v>43</v>
      </c>
      <c r="K78" s="159"/>
      <c r="L78" s="148"/>
    </row>
    <row r="79" spans="1:12" ht="25.5" x14ac:dyDescent="0.2">
      <c r="A79" s="151"/>
      <c r="B79" s="165" t="s">
        <v>157</v>
      </c>
      <c r="C79" s="147"/>
      <c r="D79" s="148"/>
      <c r="E79" s="147"/>
      <c r="F79" s="148"/>
      <c r="G79" s="159"/>
      <c r="H79" s="155"/>
      <c r="I79" s="188">
        <v>5241</v>
      </c>
      <c r="J79" s="148" t="s">
        <v>303</v>
      </c>
      <c r="K79" s="159"/>
      <c r="L79" s="148"/>
    </row>
    <row r="80" spans="1:12" ht="25.5" x14ac:dyDescent="0.2">
      <c r="A80" s="151"/>
      <c r="B80" s="165" t="s">
        <v>158</v>
      </c>
      <c r="C80" s="147"/>
      <c r="D80" s="148"/>
      <c r="E80" s="147"/>
      <c r="F80" s="148"/>
      <c r="G80" s="159"/>
      <c r="H80" s="155"/>
      <c r="I80" s="188">
        <v>5241</v>
      </c>
      <c r="J80" s="148" t="s">
        <v>303</v>
      </c>
      <c r="K80" s="159"/>
      <c r="L80" s="148"/>
    </row>
    <row r="81" spans="1:12" x14ac:dyDescent="0.2">
      <c r="A81" s="151"/>
      <c r="B81" s="165" t="s">
        <v>159</v>
      </c>
      <c r="C81" s="147"/>
      <c r="D81" s="148"/>
      <c r="E81" s="147"/>
      <c r="F81" s="148"/>
      <c r="G81" s="159"/>
      <c r="H81" s="155"/>
      <c r="I81" s="188">
        <v>5241</v>
      </c>
      <c r="J81" s="148" t="s">
        <v>303</v>
      </c>
      <c r="K81" s="159"/>
      <c r="L81" s="148"/>
    </row>
    <row r="82" spans="1:12" ht="25.5" x14ac:dyDescent="0.2">
      <c r="A82" s="151"/>
      <c r="B82" s="165" t="s">
        <v>160</v>
      </c>
      <c r="C82" s="147"/>
      <c r="D82" s="148"/>
      <c r="E82" s="147"/>
      <c r="F82" s="148"/>
      <c r="G82" s="159"/>
      <c r="H82" s="155"/>
      <c r="I82" s="188">
        <v>5241</v>
      </c>
      <c r="J82" s="193" t="s">
        <v>303</v>
      </c>
      <c r="K82" s="159"/>
      <c r="L82" s="148"/>
    </row>
    <row r="83" spans="1:12" ht="38.25" x14ac:dyDescent="0.2">
      <c r="A83" s="151"/>
      <c r="B83" s="165" t="s">
        <v>161</v>
      </c>
      <c r="C83" s="147"/>
      <c r="D83" s="148"/>
      <c r="E83" s="147"/>
      <c r="F83" s="148"/>
      <c r="G83" s="159"/>
      <c r="H83" s="155"/>
      <c r="I83" s="188">
        <v>5241</v>
      </c>
      <c r="J83" s="148" t="s">
        <v>303</v>
      </c>
      <c r="K83" s="159"/>
      <c r="L83" s="148"/>
    </row>
    <row r="84" spans="1:12" ht="25.5" x14ac:dyDescent="0.2">
      <c r="A84" s="151"/>
      <c r="B84" s="165" t="s">
        <v>162</v>
      </c>
      <c r="C84" s="147"/>
      <c r="D84" s="148"/>
      <c r="E84" s="147"/>
      <c r="F84" s="148"/>
      <c r="G84" s="159"/>
      <c r="H84" s="155"/>
      <c r="I84" s="188">
        <v>5241</v>
      </c>
      <c r="J84" s="148" t="s">
        <v>303</v>
      </c>
      <c r="K84" s="159"/>
      <c r="L84" s="148"/>
    </row>
    <row r="85" spans="1:12" ht="38.25" x14ac:dyDescent="0.2">
      <c r="A85" s="151" t="s">
        <v>155</v>
      </c>
      <c r="B85" s="165" t="s">
        <v>164</v>
      </c>
      <c r="C85" s="147"/>
      <c r="D85" s="148"/>
      <c r="E85" s="147"/>
      <c r="F85" s="148"/>
      <c r="G85" s="159"/>
      <c r="H85" s="155"/>
      <c r="I85" s="188">
        <v>5261</v>
      </c>
      <c r="J85" s="193" t="s">
        <v>326</v>
      </c>
      <c r="K85" s="159"/>
      <c r="L85" s="148"/>
    </row>
    <row r="86" spans="1:12" x14ac:dyDescent="0.2">
      <c r="A86" s="151" t="s">
        <v>163</v>
      </c>
      <c r="B86" s="165" t="s">
        <v>166</v>
      </c>
      <c r="C86" s="147"/>
      <c r="D86" s="148"/>
      <c r="E86" s="147"/>
      <c r="F86" s="148"/>
      <c r="G86" s="159"/>
      <c r="H86" s="155"/>
      <c r="I86" s="189" t="s">
        <v>43</v>
      </c>
      <c r="J86" s="193" t="s">
        <v>43</v>
      </c>
      <c r="K86" s="159"/>
      <c r="L86" s="148"/>
    </row>
    <row r="87" spans="1:12" x14ac:dyDescent="0.2">
      <c r="A87" s="151"/>
      <c r="B87" s="165" t="s">
        <v>167</v>
      </c>
      <c r="C87" s="147"/>
      <c r="D87" s="148"/>
      <c r="E87" s="147"/>
      <c r="F87" s="148"/>
      <c r="G87" s="159"/>
      <c r="H87" s="155"/>
      <c r="I87" s="188">
        <v>5231</v>
      </c>
      <c r="J87" s="148" t="s">
        <v>166</v>
      </c>
      <c r="K87" s="159"/>
      <c r="L87" s="148"/>
    </row>
    <row r="88" spans="1:12" x14ac:dyDescent="0.2">
      <c r="A88" s="151"/>
      <c r="B88" s="165" t="s">
        <v>278</v>
      </c>
      <c r="C88" s="147"/>
      <c r="D88" s="148"/>
      <c r="E88" s="147"/>
      <c r="F88" s="148"/>
      <c r="G88" s="159"/>
      <c r="H88" s="155"/>
      <c r="I88" s="188"/>
      <c r="J88" s="148"/>
      <c r="K88" s="159"/>
      <c r="L88" s="148"/>
    </row>
    <row r="89" spans="1:12" x14ac:dyDescent="0.2">
      <c r="A89" s="151"/>
      <c r="B89" s="165" t="s">
        <v>168</v>
      </c>
      <c r="C89" s="147"/>
      <c r="D89" s="148"/>
      <c r="E89" s="147"/>
      <c r="F89" s="148"/>
      <c r="G89" s="159"/>
      <c r="H89" s="155"/>
      <c r="I89" s="188">
        <v>5231</v>
      </c>
      <c r="J89" s="148" t="s">
        <v>166</v>
      </c>
      <c r="K89" s="159"/>
      <c r="L89" s="148"/>
    </row>
    <row r="90" spans="1:12" ht="63.75" x14ac:dyDescent="0.2">
      <c r="A90" s="151" t="s">
        <v>165</v>
      </c>
      <c r="B90" s="165" t="s">
        <v>170</v>
      </c>
      <c r="C90" s="147"/>
      <c r="D90" s="148"/>
      <c r="E90" s="147"/>
      <c r="F90" s="148"/>
      <c r="G90" s="159"/>
      <c r="H90" s="155"/>
      <c r="I90" s="189" t="s">
        <v>43</v>
      </c>
      <c r="J90" s="193" t="s">
        <v>43</v>
      </c>
      <c r="K90" s="159"/>
      <c r="L90" s="148"/>
    </row>
    <row r="91" spans="1:12" ht="25.5" x14ac:dyDescent="0.2">
      <c r="A91" s="151"/>
      <c r="B91" s="165" t="s">
        <v>171</v>
      </c>
      <c r="C91" s="147"/>
      <c r="D91" s="148"/>
      <c r="E91" s="147"/>
      <c r="F91" s="148"/>
      <c r="G91" s="159"/>
      <c r="H91" s="155"/>
      <c r="I91" s="188">
        <v>5211</v>
      </c>
      <c r="J91" s="193" t="s">
        <v>330</v>
      </c>
      <c r="K91" s="159"/>
      <c r="L91" s="148"/>
    </row>
    <row r="92" spans="1:12" x14ac:dyDescent="0.2">
      <c r="A92" s="151"/>
      <c r="B92" s="165" t="s">
        <v>172</v>
      </c>
      <c r="C92" s="147"/>
      <c r="D92" s="148"/>
      <c r="E92" s="147"/>
      <c r="F92" s="148"/>
      <c r="G92" s="159"/>
      <c r="H92" s="155"/>
      <c r="I92" s="188">
        <v>5211</v>
      </c>
      <c r="J92" s="193" t="s">
        <v>330</v>
      </c>
      <c r="K92" s="159"/>
      <c r="L92" s="148"/>
    </row>
    <row r="93" spans="1:12" x14ac:dyDescent="0.2">
      <c r="A93" s="151"/>
      <c r="B93" s="165" t="s">
        <v>173</v>
      </c>
      <c r="C93" s="147"/>
      <c r="D93" s="148"/>
      <c r="E93" s="147"/>
      <c r="F93" s="148"/>
      <c r="G93" s="159"/>
      <c r="H93" s="155"/>
      <c r="I93" s="188">
        <v>5211</v>
      </c>
      <c r="J93" s="193" t="s">
        <v>330</v>
      </c>
      <c r="K93" s="159"/>
      <c r="L93" s="148"/>
    </row>
    <row r="94" spans="1:12" ht="25.5" x14ac:dyDescent="0.2">
      <c r="A94" s="151" t="s">
        <v>169</v>
      </c>
      <c r="B94" s="165" t="s">
        <v>175</v>
      </c>
      <c r="C94" s="147"/>
      <c r="D94" s="148"/>
      <c r="E94" s="147"/>
      <c r="F94" s="148"/>
      <c r="G94" s="159"/>
      <c r="H94" s="155"/>
      <c r="I94" s="189" t="s">
        <v>43</v>
      </c>
      <c r="J94" s="193" t="s">
        <v>43</v>
      </c>
      <c r="K94" s="159"/>
      <c r="L94" s="148"/>
    </row>
    <row r="95" spans="1:12" x14ac:dyDescent="0.2">
      <c r="A95" s="151"/>
      <c r="B95" s="165" t="s">
        <v>176</v>
      </c>
      <c r="C95" s="147"/>
      <c r="D95" s="148"/>
      <c r="E95" s="147"/>
      <c r="F95" s="148"/>
      <c r="G95" s="159"/>
      <c r="H95" s="155"/>
      <c r="I95" s="188">
        <v>5241</v>
      </c>
      <c r="J95" s="148" t="s">
        <v>303</v>
      </c>
      <c r="K95" s="159"/>
      <c r="L95" s="148"/>
    </row>
    <row r="96" spans="1:12" x14ac:dyDescent="0.2">
      <c r="A96" s="151"/>
      <c r="B96" s="165" t="s">
        <v>177</v>
      </c>
      <c r="C96" s="147"/>
      <c r="D96" s="148"/>
      <c r="E96" s="147"/>
      <c r="F96" s="148"/>
      <c r="G96" s="159"/>
      <c r="H96" s="155"/>
      <c r="I96" s="188">
        <v>5241</v>
      </c>
      <c r="J96" s="148" t="s">
        <v>303</v>
      </c>
      <c r="K96" s="159"/>
      <c r="L96" s="148"/>
    </row>
    <row r="97" spans="1:12" ht="25.5" x14ac:dyDescent="0.2">
      <c r="A97" s="151" t="s">
        <v>174</v>
      </c>
      <c r="B97" s="165" t="s">
        <v>179</v>
      </c>
      <c r="C97" s="147"/>
      <c r="D97" s="148"/>
      <c r="E97" s="147"/>
      <c r="F97" s="148"/>
      <c r="G97" s="159"/>
      <c r="H97" s="155"/>
      <c r="I97" s="189" t="s">
        <v>43</v>
      </c>
      <c r="J97" s="193" t="s">
        <v>43</v>
      </c>
      <c r="K97" s="159"/>
      <c r="L97" s="148"/>
    </row>
    <row r="98" spans="1:12" x14ac:dyDescent="0.2">
      <c r="A98" s="151"/>
      <c r="B98" s="165" t="s">
        <v>242</v>
      </c>
      <c r="C98" s="147"/>
      <c r="D98" s="148"/>
      <c r="E98" s="147"/>
      <c r="F98" s="148"/>
      <c r="G98" s="159"/>
      <c r="H98" s="155"/>
      <c r="I98" s="188">
        <v>5241</v>
      </c>
      <c r="J98" s="148" t="s">
        <v>303</v>
      </c>
      <c r="K98" s="159"/>
      <c r="L98" s="148"/>
    </row>
    <row r="99" spans="1:12" x14ac:dyDescent="0.2">
      <c r="A99" s="151"/>
      <c r="B99" s="165" t="s">
        <v>237</v>
      </c>
      <c r="C99" s="147"/>
      <c r="D99" s="148"/>
      <c r="E99" s="147"/>
      <c r="F99" s="148"/>
      <c r="G99" s="159"/>
      <c r="H99" s="155"/>
      <c r="I99" s="188">
        <v>5241</v>
      </c>
      <c r="J99" s="148" t="s">
        <v>303</v>
      </c>
      <c r="K99" s="159"/>
      <c r="L99" s="148"/>
    </row>
    <row r="100" spans="1:12" x14ac:dyDescent="0.2">
      <c r="A100" s="151"/>
      <c r="B100" s="165" t="s">
        <v>238</v>
      </c>
      <c r="C100" s="147"/>
      <c r="D100" s="148"/>
      <c r="E100" s="147"/>
      <c r="F100" s="148"/>
      <c r="G100" s="159"/>
      <c r="H100" s="155"/>
      <c r="I100" s="188">
        <v>5241</v>
      </c>
      <c r="J100" s="148" t="s">
        <v>303</v>
      </c>
      <c r="K100" s="159"/>
      <c r="L100" s="148"/>
    </row>
    <row r="101" spans="1:12" x14ac:dyDescent="0.2">
      <c r="A101" s="151"/>
      <c r="B101" s="165" t="s">
        <v>239</v>
      </c>
      <c r="C101" s="147"/>
      <c r="D101" s="148"/>
      <c r="E101" s="147"/>
      <c r="F101" s="148"/>
      <c r="G101" s="159"/>
      <c r="H101" s="155"/>
      <c r="I101" s="188">
        <v>5241</v>
      </c>
      <c r="J101" s="148" t="s">
        <v>303</v>
      </c>
      <c r="K101" s="159"/>
      <c r="L101" s="148"/>
    </row>
    <row r="102" spans="1:12" x14ac:dyDescent="0.2">
      <c r="A102" s="151"/>
      <c r="B102" s="165" t="s">
        <v>240</v>
      </c>
      <c r="C102" s="147"/>
      <c r="D102" s="148"/>
      <c r="E102" s="147"/>
      <c r="F102" s="148"/>
      <c r="G102" s="159"/>
      <c r="H102" s="155"/>
      <c r="I102" s="188">
        <v>5241</v>
      </c>
      <c r="J102" s="148" t="s">
        <v>303</v>
      </c>
      <c r="K102" s="159"/>
      <c r="L102" s="148"/>
    </row>
    <row r="103" spans="1:12" ht="25.5" x14ac:dyDescent="0.2">
      <c r="A103" s="151" t="s">
        <v>178</v>
      </c>
      <c r="B103" s="165" t="s">
        <v>181</v>
      </c>
      <c r="C103" s="147"/>
      <c r="D103" s="148"/>
      <c r="E103" s="147"/>
      <c r="F103" s="148"/>
      <c r="G103" s="159"/>
      <c r="H103" s="155"/>
      <c r="I103" s="189" t="s">
        <v>43</v>
      </c>
      <c r="J103" s="193" t="s">
        <v>43</v>
      </c>
      <c r="K103" s="159"/>
      <c r="L103" s="148"/>
    </row>
    <row r="104" spans="1:12" x14ac:dyDescent="0.2">
      <c r="A104" s="151"/>
      <c r="B104" s="165" t="s">
        <v>182</v>
      </c>
      <c r="C104" s="147"/>
      <c r="D104" s="148"/>
      <c r="E104" s="147"/>
      <c r="F104" s="148"/>
      <c r="G104" s="159"/>
      <c r="H104" s="155"/>
      <c r="I104" s="188">
        <v>5241</v>
      </c>
      <c r="J104" s="148" t="s">
        <v>303</v>
      </c>
      <c r="K104" s="159"/>
      <c r="L104" s="148"/>
    </row>
    <row r="105" spans="1:12" ht="25.5" x14ac:dyDescent="0.2">
      <c r="A105" s="151"/>
      <c r="B105" s="165" t="s">
        <v>183</v>
      </c>
      <c r="C105" s="147"/>
      <c r="D105" s="148"/>
      <c r="E105" s="147"/>
      <c r="F105" s="148"/>
      <c r="G105" s="159"/>
      <c r="H105" s="155"/>
      <c r="I105" s="188">
        <v>5241</v>
      </c>
      <c r="J105" s="148" t="s">
        <v>303</v>
      </c>
      <c r="K105" s="159"/>
      <c r="L105" s="148"/>
    </row>
    <row r="106" spans="1:12" x14ac:dyDescent="0.2">
      <c r="A106" s="151"/>
      <c r="B106" s="165" t="s">
        <v>184</v>
      </c>
      <c r="C106" s="147"/>
      <c r="D106" s="148"/>
      <c r="E106" s="147"/>
      <c r="F106" s="148"/>
      <c r="G106" s="159"/>
      <c r="H106" s="155"/>
      <c r="I106" s="188">
        <v>5241</v>
      </c>
      <c r="J106" s="148" t="s">
        <v>303</v>
      </c>
      <c r="K106" s="159"/>
      <c r="L106" s="148"/>
    </row>
    <row r="107" spans="1:12" ht="25.5" x14ac:dyDescent="0.2">
      <c r="A107" s="151"/>
      <c r="B107" s="165" t="s">
        <v>185</v>
      </c>
      <c r="C107" s="147"/>
      <c r="D107" s="148"/>
      <c r="E107" s="147"/>
      <c r="F107" s="148"/>
      <c r="G107" s="159"/>
      <c r="H107" s="155"/>
      <c r="I107" s="188">
        <v>5241</v>
      </c>
      <c r="J107" s="148" t="s">
        <v>303</v>
      </c>
      <c r="K107" s="159"/>
      <c r="L107" s="148"/>
    </row>
    <row r="108" spans="1:12" ht="13.5" thickBot="1" x14ac:dyDescent="0.25">
      <c r="A108" s="173" t="s">
        <v>180</v>
      </c>
      <c r="B108" s="174" t="s">
        <v>186</v>
      </c>
      <c r="C108" s="163"/>
      <c r="D108" s="149"/>
      <c r="E108" s="163"/>
      <c r="F108" s="149"/>
      <c r="G108" s="160"/>
      <c r="H108" s="156"/>
      <c r="I108" s="197" t="s">
        <v>43</v>
      </c>
      <c r="J108" s="198" t="s">
        <v>43</v>
      </c>
      <c r="K108" s="160"/>
      <c r="L108" s="149"/>
    </row>
    <row r="109" spans="1:12" ht="38.25" x14ac:dyDescent="0.2">
      <c r="A109" s="167" t="s">
        <v>187</v>
      </c>
      <c r="B109" s="168" t="s">
        <v>188</v>
      </c>
      <c r="C109" s="169"/>
      <c r="D109" s="170"/>
      <c r="E109" s="169"/>
      <c r="F109" s="170"/>
      <c r="G109" s="171"/>
      <c r="H109" s="172"/>
      <c r="I109" s="196" t="s">
        <v>43</v>
      </c>
      <c r="J109" s="195" t="s">
        <v>43</v>
      </c>
      <c r="K109" s="171"/>
      <c r="L109" s="170"/>
    </row>
    <row r="110" spans="1:12" x14ac:dyDescent="0.2">
      <c r="A110" s="151" t="s">
        <v>189</v>
      </c>
      <c r="B110" s="165" t="s">
        <v>190</v>
      </c>
      <c r="C110" s="147"/>
      <c r="D110" s="148"/>
      <c r="E110" s="147"/>
      <c r="F110" s="148"/>
      <c r="G110" s="159"/>
      <c r="H110" s="155"/>
      <c r="I110" s="188" t="s">
        <v>308</v>
      </c>
      <c r="J110" s="148" t="s">
        <v>298</v>
      </c>
      <c r="K110" s="159"/>
      <c r="L110" s="148"/>
    </row>
    <row r="111" spans="1:12" ht="38.25" x14ac:dyDescent="0.2">
      <c r="A111" s="151" t="s">
        <v>191</v>
      </c>
      <c r="B111" s="165" t="s">
        <v>192</v>
      </c>
      <c r="C111" s="147"/>
      <c r="D111" s="148"/>
      <c r="E111" s="147"/>
      <c r="F111" s="148"/>
      <c r="G111" s="159"/>
      <c r="H111" s="155"/>
      <c r="I111" s="189">
        <v>5261</v>
      </c>
      <c r="J111" s="193" t="s">
        <v>331</v>
      </c>
      <c r="K111" s="159"/>
      <c r="L111" s="148"/>
    </row>
    <row r="112" spans="1:12" x14ac:dyDescent="0.2">
      <c r="A112" s="151" t="s">
        <v>193</v>
      </c>
      <c r="B112" s="165" t="s">
        <v>194</v>
      </c>
      <c r="C112" s="147"/>
      <c r="D112" s="148"/>
      <c r="E112" s="147"/>
      <c r="F112" s="148"/>
      <c r="G112" s="159"/>
      <c r="H112" s="155"/>
      <c r="I112" s="188">
        <v>5281</v>
      </c>
      <c r="J112" s="148" t="s">
        <v>304</v>
      </c>
      <c r="K112" s="159"/>
      <c r="L112" s="148"/>
    </row>
    <row r="113" spans="1:12" ht="25.5" x14ac:dyDescent="0.2">
      <c r="A113" s="151" t="s">
        <v>195</v>
      </c>
      <c r="B113" s="165" t="s">
        <v>196</v>
      </c>
      <c r="C113" s="147"/>
      <c r="D113" s="148"/>
      <c r="E113" s="147"/>
      <c r="F113" s="148"/>
      <c r="G113" s="159"/>
      <c r="H113" s="155"/>
      <c r="I113" s="188">
        <v>5241</v>
      </c>
      <c r="J113" s="193" t="s">
        <v>332</v>
      </c>
      <c r="K113" s="159"/>
      <c r="L113" s="148"/>
    </row>
    <row r="114" spans="1:12" ht="38.25" x14ac:dyDescent="0.2">
      <c r="A114" s="151" t="s">
        <v>197</v>
      </c>
      <c r="B114" s="165" t="s">
        <v>279</v>
      </c>
      <c r="C114" s="147"/>
      <c r="D114" s="148"/>
      <c r="E114" s="147"/>
      <c r="F114" s="148"/>
      <c r="G114" s="159"/>
      <c r="H114" s="155"/>
      <c r="I114" s="188">
        <v>5291</v>
      </c>
      <c r="J114" s="193" t="s">
        <v>306</v>
      </c>
      <c r="K114" s="159"/>
      <c r="L114" s="148"/>
    </row>
    <row r="115" spans="1:12" ht="25.5" x14ac:dyDescent="0.2">
      <c r="A115" s="151" t="s">
        <v>198</v>
      </c>
      <c r="B115" s="165" t="s">
        <v>200</v>
      </c>
      <c r="C115" s="147"/>
      <c r="D115" s="148"/>
      <c r="E115" s="147"/>
      <c r="F115" s="148"/>
      <c r="G115" s="159"/>
      <c r="H115" s="155"/>
      <c r="I115" s="189">
        <v>5431</v>
      </c>
      <c r="J115" s="194" t="s">
        <v>322</v>
      </c>
      <c r="K115" s="159"/>
      <c r="L115" s="148"/>
    </row>
    <row r="116" spans="1:12" ht="13.5" thickBot="1" x14ac:dyDescent="0.25">
      <c r="A116" s="173" t="s">
        <v>199</v>
      </c>
      <c r="B116" s="174" t="s">
        <v>186</v>
      </c>
      <c r="C116" s="163"/>
      <c r="D116" s="149"/>
      <c r="E116" s="163"/>
      <c r="F116" s="149"/>
      <c r="G116" s="160"/>
      <c r="H116" s="156"/>
      <c r="I116" s="197" t="s">
        <v>43</v>
      </c>
      <c r="J116" s="198" t="s">
        <v>43</v>
      </c>
      <c r="K116" s="160"/>
      <c r="L116" s="149"/>
    </row>
    <row r="117" spans="1:12" ht="25.5" x14ac:dyDescent="0.2">
      <c r="A117" s="167" t="s">
        <v>202</v>
      </c>
      <c r="B117" s="168" t="s">
        <v>201</v>
      </c>
      <c r="C117" s="169"/>
      <c r="D117" s="170"/>
      <c r="E117" s="169"/>
      <c r="F117" s="170"/>
      <c r="G117" s="171"/>
      <c r="H117" s="172"/>
      <c r="I117" s="196" t="s">
        <v>43</v>
      </c>
      <c r="J117" s="195" t="s">
        <v>43</v>
      </c>
      <c r="K117" s="171"/>
      <c r="L117" s="170"/>
    </row>
    <row r="118" spans="1:12" ht="38.25" x14ac:dyDescent="0.2">
      <c r="A118" s="151" t="s">
        <v>204</v>
      </c>
      <c r="B118" s="165" t="s">
        <v>203</v>
      </c>
      <c r="C118" s="147"/>
      <c r="D118" s="148"/>
      <c r="E118" s="147"/>
      <c r="F118" s="148"/>
      <c r="G118" s="159"/>
      <c r="H118" s="155"/>
      <c r="I118" s="189" t="s">
        <v>43</v>
      </c>
      <c r="J118" s="193" t="s">
        <v>43</v>
      </c>
      <c r="K118" s="159"/>
      <c r="L118" s="148"/>
    </row>
    <row r="119" spans="1:12" ht="38.25" x14ac:dyDescent="0.2">
      <c r="A119" s="151"/>
      <c r="B119" s="165" t="s">
        <v>205</v>
      </c>
      <c r="C119" s="147"/>
      <c r="D119" s="148"/>
      <c r="E119" s="147"/>
      <c r="F119" s="148"/>
      <c r="G119" s="159"/>
      <c r="H119" s="155"/>
      <c r="I119" s="188">
        <v>5041</v>
      </c>
      <c r="J119" s="148" t="s">
        <v>300</v>
      </c>
      <c r="K119" s="159"/>
      <c r="L119" s="148"/>
    </row>
    <row r="120" spans="1:12" ht="25.5" x14ac:dyDescent="0.2">
      <c r="A120" s="151"/>
      <c r="B120" s="165" t="s">
        <v>206</v>
      </c>
      <c r="C120" s="147"/>
      <c r="D120" s="148"/>
      <c r="E120" s="147"/>
      <c r="F120" s="148"/>
      <c r="G120" s="159"/>
      <c r="H120" s="155"/>
      <c r="I120" s="189">
        <v>5281</v>
      </c>
      <c r="J120" s="193" t="s">
        <v>304</v>
      </c>
      <c r="K120" s="159"/>
      <c r="L120" s="148"/>
    </row>
    <row r="121" spans="1:12" ht="38.25" x14ac:dyDescent="0.2">
      <c r="A121" s="151"/>
      <c r="B121" s="165" t="s">
        <v>207</v>
      </c>
      <c r="C121" s="147"/>
      <c r="D121" s="148"/>
      <c r="E121" s="147"/>
      <c r="F121" s="148"/>
      <c r="G121" s="159"/>
      <c r="H121" s="155"/>
      <c r="I121" s="188">
        <v>5291</v>
      </c>
      <c r="J121" s="148" t="s">
        <v>306</v>
      </c>
      <c r="K121" s="159"/>
      <c r="L121" s="148"/>
    </row>
    <row r="122" spans="1:12" ht="38.25" x14ac:dyDescent="0.2">
      <c r="A122" s="151"/>
      <c r="B122" s="165" t="s">
        <v>208</v>
      </c>
      <c r="C122" s="147"/>
      <c r="D122" s="148"/>
      <c r="E122" s="147"/>
      <c r="F122" s="148"/>
      <c r="G122" s="159"/>
      <c r="H122" s="155"/>
      <c r="I122" s="188">
        <v>5041</v>
      </c>
      <c r="J122" s="193" t="s">
        <v>300</v>
      </c>
      <c r="K122" s="159"/>
      <c r="L122" s="148"/>
    </row>
    <row r="123" spans="1:12" x14ac:dyDescent="0.2">
      <c r="A123" s="151" t="s">
        <v>209</v>
      </c>
      <c r="B123" s="165" t="s">
        <v>210</v>
      </c>
      <c r="C123" s="147"/>
      <c r="D123" s="148"/>
      <c r="E123" s="147"/>
      <c r="F123" s="148"/>
      <c r="G123" s="159"/>
      <c r="H123" s="155"/>
      <c r="I123" s="189" t="s">
        <v>43</v>
      </c>
      <c r="J123" s="193" t="s">
        <v>43</v>
      </c>
      <c r="K123" s="159"/>
      <c r="L123" s="148"/>
    </row>
    <row r="124" spans="1:12" ht="25.5" x14ac:dyDescent="0.2">
      <c r="A124" s="151"/>
      <c r="B124" s="165" t="s">
        <v>211</v>
      </c>
      <c r="C124" s="147"/>
      <c r="D124" s="148"/>
      <c r="E124" s="147"/>
      <c r="F124" s="148"/>
      <c r="G124" s="159"/>
      <c r="H124" s="155"/>
      <c r="I124" s="188">
        <v>5291</v>
      </c>
      <c r="J124" s="148" t="s">
        <v>306</v>
      </c>
      <c r="K124" s="159"/>
      <c r="L124" s="148"/>
    </row>
    <row r="125" spans="1:12" ht="38.25" x14ac:dyDescent="0.2">
      <c r="A125" s="151"/>
      <c r="B125" s="165" t="s">
        <v>212</v>
      </c>
      <c r="C125" s="147"/>
      <c r="D125" s="148"/>
      <c r="E125" s="147"/>
      <c r="F125" s="148"/>
      <c r="G125" s="159"/>
      <c r="H125" s="155"/>
      <c r="I125" s="188">
        <v>5441</v>
      </c>
      <c r="J125" s="148" t="s">
        <v>307</v>
      </c>
      <c r="K125" s="159"/>
      <c r="L125" s="148"/>
    </row>
    <row r="126" spans="1:12" ht="38.25" x14ac:dyDescent="0.2">
      <c r="A126" s="151"/>
      <c r="B126" s="165" t="s">
        <v>213</v>
      </c>
      <c r="C126" s="147"/>
      <c r="D126" s="148"/>
      <c r="E126" s="147"/>
      <c r="F126" s="148"/>
      <c r="G126" s="159"/>
      <c r="H126" s="155"/>
      <c r="I126" s="188">
        <v>5441</v>
      </c>
      <c r="J126" s="194" t="s">
        <v>307</v>
      </c>
      <c r="K126" s="159"/>
      <c r="L126" s="148"/>
    </row>
    <row r="127" spans="1:12" ht="25.5" x14ac:dyDescent="0.2">
      <c r="A127" s="151" t="s">
        <v>214</v>
      </c>
      <c r="B127" s="165" t="s">
        <v>215</v>
      </c>
      <c r="C127" s="147"/>
      <c r="D127" s="148"/>
      <c r="E127" s="147"/>
      <c r="F127" s="148"/>
      <c r="G127" s="159"/>
      <c r="H127" s="155"/>
      <c r="I127" s="189">
        <v>531</v>
      </c>
      <c r="J127" s="193" t="s">
        <v>333</v>
      </c>
      <c r="K127" s="159"/>
      <c r="L127" s="148"/>
    </row>
    <row r="128" spans="1:12" ht="25.5" x14ac:dyDescent="0.2">
      <c r="A128" s="151" t="s">
        <v>216</v>
      </c>
      <c r="B128" s="165" t="s">
        <v>109</v>
      </c>
      <c r="C128" s="147"/>
      <c r="D128" s="148"/>
      <c r="E128" s="147"/>
      <c r="F128" s="148"/>
      <c r="G128" s="159"/>
      <c r="H128" s="155"/>
      <c r="I128" s="189" t="s">
        <v>43</v>
      </c>
      <c r="J128" s="193" t="s">
        <v>43</v>
      </c>
      <c r="K128" s="159"/>
      <c r="L128" s="148"/>
    </row>
    <row r="129" spans="1:12" x14ac:dyDescent="0.2">
      <c r="A129" s="151" t="s">
        <v>217</v>
      </c>
      <c r="B129" s="165" t="s">
        <v>218</v>
      </c>
      <c r="C129" s="147"/>
      <c r="D129" s="148"/>
      <c r="E129" s="147"/>
      <c r="F129" s="148"/>
      <c r="G129" s="159"/>
      <c r="H129" s="155"/>
      <c r="I129" s="189">
        <v>5411</v>
      </c>
      <c r="J129" s="193" t="s">
        <v>334</v>
      </c>
      <c r="K129" s="159"/>
      <c r="L129" s="148"/>
    </row>
    <row r="130" spans="1:12" x14ac:dyDescent="0.2">
      <c r="A130" s="151" t="s">
        <v>219</v>
      </c>
      <c r="B130" s="165" t="s">
        <v>220</v>
      </c>
      <c r="C130" s="147"/>
      <c r="D130" s="148"/>
      <c r="E130" s="147"/>
      <c r="F130" s="148"/>
      <c r="G130" s="159"/>
      <c r="H130" s="155"/>
      <c r="I130" s="189">
        <v>5291</v>
      </c>
      <c r="J130" s="193" t="s">
        <v>306</v>
      </c>
      <c r="K130" s="159"/>
      <c r="L130" s="148"/>
    </row>
    <row r="131" spans="1:12" ht="13.5" thickBot="1" x14ac:dyDescent="0.25">
      <c r="A131" s="173" t="s">
        <v>221</v>
      </c>
      <c r="B131" s="174" t="s">
        <v>186</v>
      </c>
      <c r="C131" s="163"/>
      <c r="D131" s="149"/>
      <c r="E131" s="163"/>
      <c r="F131" s="149"/>
      <c r="G131" s="160"/>
      <c r="H131" s="156"/>
      <c r="I131" s="197" t="s">
        <v>43</v>
      </c>
      <c r="J131" s="198" t="s">
        <v>43</v>
      </c>
      <c r="K131" s="160"/>
      <c r="L131" s="149"/>
    </row>
    <row r="132" spans="1:12" ht="114.75" x14ac:dyDescent="0.2">
      <c r="A132" s="167" t="s">
        <v>223</v>
      </c>
      <c r="B132" s="168" t="s">
        <v>312</v>
      </c>
      <c r="C132" s="169"/>
      <c r="D132" s="170"/>
      <c r="E132" s="169"/>
      <c r="F132" s="170"/>
      <c r="G132" s="171"/>
      <c r="H132" s="172"/>
      <c r="I132" s="191"/>
      <c r="J132" s="170"/>
      <c r="K132" s="171"/>
      <c r="L132" s="170"/>
    </row>
    <row r="133" spans="1:12" ht="25.5" x14ac:dyDescent="0.2">
      <c r="A133" s="151" t="s">
        <v>222</v>
      </c>
      <c r="B133" s="165" t="s">
        <v>200</v>
      </c>
      <c r="C133" s="147"/>
      <c r="D133" s="148"/>
      <c r="E133" s="147"/>
      <c r="F133" s="148"/>
      <c r="G133" s="159"/>
      <c r="H133" s="155"/>
      <c r="I133" s="188">
        <v>5431</v>
      </c>
      <c r="J133" s="194" t="s">
        <v>322</v>
      </c>
      <c r="K133" s="159"/>
      <c r="L133" s="148"/>
    </row>
    <row r="134" spans="1:12" ht="89.25" x14ac:dyDescent="0.2">
      <c r="A134" s="151" t="s">
        <v>280</v>
      </c>
      <c r="B134" s="165" t="s">
        <v>283</v>
      </c>
      <c r="C134" s="147"/>
      <c r="D134" s="148"/>
      <c r="E134" s="147"/>
      <c r="F134" s="148"/>
      <c r="G134" s="159"/>
      <c r="H134" s="155"/>
      <c r="I134" s="189">
        <v>571</v>
      </c>
      <c r="J134" s="194" t="s">
        <v>335</v>
      </c>
      <c r="K134" s="159"/>
      <c r="L134" s="148"/>
    </row>
    <row r="135" spans="1:12" ht="76.5" x14ac:dyDescent="0.2">
      <c r="A135" s="151" t="s">
        <v>281</v>
      </c>
      <c r="B135" s="165" t="s">
        <v>284</v>
      </c>
      <c r="C135" s="147"/>
      <c r="D135" s="148"/>
      <c r="E135" s="147"/>
      <c r="F135" s="148"/>
      <c r="G135" s="159"/>
      <c r="H135" s="155"/>
      <c r="I135" s="189">
        <v>571</v>
      </c>
      <c r="J135" s="194" t="s">
        <v>335</v>
      </c>
      <c r="K135" s="159"/>
      <c r="L135" s="148"/>
    </row>
    <row r="136" spans="1:12" ht="64.5" thickBot="1" x14ac:dyDescent="0.25">
      <c r="A136" s="173" t="s">
        <v>282</v>
      </c>
      <c r="B136" s="174" t="s">
        <v>225</v>
      </c>
      <c r="C136" s="163"/>
      <c r="D136" s="149"/>
      <c r="E136" s="163"/>
      <c r="F136" s="149"/>
      <c r="G136" s="160"/>
      <c r="H136" s="156"/>
      <c r="I136" s="197">
        <v>5232</v>
      </c>
      <c r="J136" s="198" t="s">
        <v>336</v>
      </c>
      <c r="K136" s="160"/>
      <c r="L136" s="149"/>
    </row>
    <row r="137" spans="1:12" ht="13.5" thickBot="1" x14ac:dyDescent="0.25">
      <c r="A137" s="181" t="s">
        <v>224</v>
      </c>
      <c r="B137" s="182" t="s">
        <v>285</v>
      </c>
      <c r="C137" s="183"/>
      <c r="D137" s="184"/>
      <c r="E137" s="183"/>
      <c r="F137" s="184"/>
      <c r="G137" s="185"/>
      <c r="H137" s="186"/>
      <c r="I137" s="200" t="s">
        <v>43</v>
      </c>
      <c r="J137" s="199" t="s">
        <v>43</v>
      </c>
      <c r="K137" s="185"/>
      <c r="L137" s="184"/>
    </row>
    <row r="138" spans="1:12" ht="26.25" thickBot="1" x14ac:dyDescent="0.25">
      <c r="A138" s="175" t="s">
        <v>286</v>
      </c>
      <c r="B138" s="176" t="s">
        <v>226</v>
      </c>
      <c r="C138" s="177"/>
      <c r="D138" s="178"/>
      <c r="E138" s="177"/>
      <c r="F138" s="178"/>
      <c r="G138" s="179"/>
      <c r="H138" s="180"/>
      <c r="I138" s="192">
        <v>55</v>
      </c>
      <c r="J138" s="178" t="s">
        <v>305</v>
      </c>
      <c r="K138" s="179"/>
      <c r="L138" s="178"/>
    </row>
  </sheetData>
  <sheetProtection password="CA75" sheet="1" objects="1" scenarios="1"/>
  <mergeCells count="6">
    <mergeCell ref="K1:L1"/>
    <mergeCell ref="A1:B2"/>
    <mergeCell ref="C1:D1"/>
    <mergeCell ref="E1:F1"/>
    <mergeCell ref="G1:H1"/>
    <mergeCell ref="I1:J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X260"/>
  <sheetViews>
    <sheetView tabSelected="1" topLeftCell="A2" zoomScale="85" zoomScaleNormal="85" workbookViewId="0">
      <selection activeCell="G230" sqref="G230"/>
    </sheetView>
  </sheetViews>
  <sheetFormatPr baseColWidth="10" defaultColWidth="11.42578125" defaultRowHeight="12.75" outlineLevelRow="1" outlineLevelCol="1" x14ac:dyDescent="0.2"/>
  <cols>
    <col min="1" max="1" width="12.42578125" style="1" customWidth="1"/>
    <col min="2" max="2" width="13.140625" style="1" customWidth="1"/>
    <col min="3" max="3" width="12.85546875" style="1" customWidth="1"/>
    <col min="4" max="4" width="16" style="1" bestFit="1" customWidth="1"/>
    <col min="5" max="5" width="11.5703125" style="1" customWidth="1"/>
    <col min="6" max="6" width="22.28515625" style="1" customWidth="1"/>
    <col min="7" max="7" width="21.42578125" style="315" customWidth="1"/>
    <col min="8" max="8" width="19.140625" style="1" customWidth="1"/>
    <col min="9" max="9" width="21" style="1" customWidth="1"/>
    <col min="10" max="10" width="19.7109375" style="1" hidden="1" customWidth="1" outlineLevel="1"/>
    <col min="11" max="11" width="19.7109375" style="1" hidden="1" customWidth="1" outlineLevel="1" collapsed="1"/>
    <col min="12" max="13" width="19.7109375" style="1" hidden="1" customWidth="1" outlineLevel="1"/>
    <col min="14" max="14" width="19.7109375" style="1" customWidth="1" collapsed="1"/>
    <col min="15" max="15" width="10.7109375" style="1" customWidth="1"/>
    <col min="16" max="16" width="15" style="1" customWidth="1"/>
    <col min="17" max="17" width="16.5703125" style="1" customWidth="1"/>
    <col min="18" max="16384" width="11.42578125" style="1"/>
  </cols>
  <sheetData>
    <row r="1" spans="1:18" ht="33.75" hidden="1" customHeight="1" outlineLevel="1" thickBot="1" x14ac:dyDescent="0.25">
      <c r="A1" s="1077" t="s">
        <v>386</v>
      </c>
      <c r="B1" s="1077"/>
      <c r="C1" s="1077"/>
      <c r="D1" s="1077"/>
      <c r="E1" s="1077"/>
      <c r="F1" s="1077"/>
      <c r="G1" s="1077"/>
      <c r="H1" s="1077"/>
      <c r="I1" s="1077"/>
      <c r="J1" s="327"/>
      <c r="K1" s="140"/>
      <c r="L1" s="141"/>
    </row>
    <row r="2" spans="1:18" ht="58.5" customHeight="1" collapsed="1" x14ac:dyDescent="0.2">
      <c r="A2" s="1081" t="str">
        <f>"Berechnung der Entgelte für Kindertagesstätten im Landkreis Potsdam-Mittelmark
für das Jahr "&amp;Einstellungen!C4&amp;"
Rechtsstand: 01.08.2022"</f>
        <v>Berechnung der Entgelte für Kindertagesstätten im Landkreis Potsdam-Mittelmark
für das Jahr 2023
Rechtsstand: 01.08.2022</v>
      </c>
      <c r="B2" s="1082"/>
      <c r="C2" s="1082"/>
      <c r="D2" s="1082"/>
      <c r="E2" s="1082"/>
      <c r="F2" s="1082"/>
      <c r="G2" s="1082"/>
      <c r="H2" s="1082"/>
      <c r="I2" s="1083"/>
      <c r="J2" s="328"/>
      <c r="L2" s="139"/>
      <c r="M2" s="51"/>
      <c r="N2"/>
      <c r="O2"/>
      <c r="P2"/>
      <c r="Q2"/>
      <c r="R2"/>
    </row>
    <row r="3" spans="1:18" ht="31.5" customHeight="1" x14ac:dyDescent="0.25">
      <c r="A3" s="338" t="s">
        <v>0</v>
      </c>
      <c r="B3" s="406"/>
      <c r="C3" s="82"/>
      <c r="D3" s="83"/>
      <c r="E3" s="1084"/>
      <c r="F3" s="1085"/>
      <c r="G3" s="1085"/>
      <c r="H3" s="1085"/>
      <c r="I3" s="1086"/>
      <c r="J3" s="329"/>
      <c r="N3"/>
      <c r="O3"/>
      <c r="P3"/>
      <c r="Q3"/>
      <c r="R3"/>
    </row>
    <row r="4" spans="1:18" ht="22.9" customHeight="1" x14ac:dyDescent="0.25">
      <c r="A4" s="339" t="s">
        <v>1</v>
      </c>
      <c r="B4" s="407"/>
      <c r="C4" s="86"/>
      <c r="D4" s="83"/>
      <c r="E4" s="1084"/>
      <c r="F4" s="1085"/>
      <c r="G4" s="1085"/>
      <c r="H4" s="1085"/>
      <c r="I4" s="1086"/>
      <c r="J4" s="329"/>
      <c r="N4"/>
      <c r="O4"/>
      <c r="P4"/>
      <c r="Q4"/>
      <c r="R4"/>
    </row>
    <row r="5" spans="1:18" ht="22.9" customHeight="1" x14ac:dyDescent="0.25">
      <c r="A5" s="339" t="s">
        <v>347</v>
      </c>
      <c r="B5" s="407"/>
      <c r="C5" s="86"/>
      <c r="D5" s="230"/>
      <c r="E5" s="1084"/>
      <c r="F5" s="1085"/>
      <c r="G5" s="1085"/>
      <c r="H5" s="1085"/>
      <c r="I5" s="1086"/>
      <c r="J5" s="329"/>
      <c r="N5"/>
      <c r="O5"/>
      <c r="P5"/>
      <c r="Q5"/>
      <c r="R5"/>
    </row>
    <row r="6" spans="1:18" ht="22.9" customHeight="1" x14ac:dyDescent="0.25">
      <c r="A6" s="1095" t="s">
        <v>245</v>
      </c>
      <c r="B6" s="1096"/>
      <c r="C6" s="1096"/>
      <c r="D6" s="1097"/>
      <c r="E6" s="1084" t="s">
        <v>342</v>
      </c>
      <c r="F6" s="1085"/>
      <c r="G6" s="1085"/>
      <c r="H6" s="1085"/>
      <c r="I6" s="1086"/>
      <c r="J6" s="329"/>
      <c r="N6"/>
      <c r="O6"/>
      <c r="P6"/>
      <c r="Q6"/>
      <c r="R6"/>
    </row>
    <row r="7" spans="1:18" ht="22.9" customHeight="1" x14ac:dyDescent="0.25">
      <c r="A7" s="340" t="s">
        <v>2</v>
      </c>
      <c r="B7" s="408"/>
      <c r="C7" s="89"/>
      <c r="D7" s="83"/>
      <c r="E7" s="1084"/>
      <c r="F7" s="1085"/>
      <c r="G7" s="1085"/>
      <c r="H7" s="1085"/>
      <c r="I7" s="1086"/>
      <c r="J7" s="329"/>
      <c r="N7"/>
      <c r="O7"/>
      <c r="P7"/>
      <c r="Q7"/>
      <c r="R7"/>
    </row>
    <row r="8" spans="1:18" ht="22.9" customHeight="1" x14ac:dyDescent="0.25">
      <c r="A8" s="340" t="s">
        <v>3</v>
      </c>
      <c r="B8" s="408"/>
      <c r="C8" s="89"/>
      <c r="D8" s="83"/>
      <c r="E8" s="1098"/>
      <c r="F8" s="1099"/>
      <c r="G8" s="1099"/>
      <c r="H8" s="1099"/>
      <c r="I8" s="1100"/>
      <c r="J8" s="329"/>
      <c r="N8"/>
      <c r="O8"/>
      <c r="P8"/>
      <c r="Q8"/>
      <c r="R8"/>
    </row>
    <row r="9" spans="1:18" ht="22.9" customHeight="1" x14ac:dyDescent="0.25">
      <c r="A9" s="1090" t="s">
        <v>91</v>
      </c>
      <c r="B9" s="1091"/>
      <c r="C9" s="1091"/>
      <c r="D9" s="275" t="s">
        <v>76</v>
      </c>
      <c r="E9" s="401"/>
      <c r="F9" s="402"/>
      <c r="G9" s="303"/>
      <c r="H9" s="402"/>
      <c r="I9" s="341"/>
      <c r="J9" s="330"/>
      <c r="N9"/>
      <c r="O9"/>
      <c r="P9"/>
      <c r="Q9"/>
      <c r="R9"/>
    </row>
    <row r="10" spans="1:18" ht="33" customHeight="1" x14ac:dyDescent="0.25">
      <c r="A10" s="1152" t="s">
        <v>620</v>
      </c>
      <c r="B10" s="1153"/>
      <c r="C10" s="1154"/>
      <c r="D10" s="424"/>
      <c r="E10" s="94"/>
      <c r="F10" s="95"/>
      <c r="G10" s="304"/>
      <c r="H10" s="95"/>
      <c r="I10" s="342"/>
      <c r="J10" s="331"/>
      <c r="N10"/>
      <c r="O10"/>
      <c r="P10"/>
      <c r="Q10"/>
      <c r="R10"/>
    </row>
    <row r="11" spans="1:18" ht="22.9" customHeight="1" x14ac:dyDescent="0.25">
      <c r="A11" s="340" t="s">
        <v>5</v>
      </c>
      <c r="B11" s="408"/>
      <c r="C11" s="90"/>
      <c r="D11" s="425">
        <f>Einstellungen!C5</f>
        <v>250</v>
      </c>
      <c r="E11" s="1092" t="s">
        <v>86</v>
      </c>
      <c r="F11" s="1093"/>
      <c r="G11" s="1093"/>
      <c r="H11" s="1094"/>
      <c r="I11" s="432"/>
      <c r="J11" s="332"/>
      <c r="N11"/>
      <c r="O11"/>
      <c r="P11"/>
      <c r="Q11"/>
      <c r="R11"/>
    </row>
    <row r="12" spans="1:18" ht="22.9" customHeight="1" x14ac:dyDescent="0.25">
      <c r="A12" s="340" t="s">
        <v>6</v>
      </c>
      <c r="B12" s="408"/>
      <c r="C12" s="90"/>
      <c r="D12" s="426">
        <f>ROUND(D10*D13*D11,2)</f>
        <v>0</v>
      </c>
      <c r="E12" s="1092" t="s">
        <v>87</v>
      </c>
      <c r="F12" s="1093"/>
      <c r="G12" s="1093"/>
      <c r="H12" s="1094"/>
      <c r="I12" s="432"/>
      <c r="J12" s="332"/>
      <c r="N12"/>
      <c r="O12"/>
      <c r="P12"/>
      <c r="Q12"/>
      <c r="R12"/>
    </row>
    <row r="13" spans="1:18" ht="22.9" customHeight="1" x14ac:dyDescent="0.25">
      <c r="A13" s="343" t="s">
        <v>7</v>
      </c>
      <c r="B13" s="409"/>
      <c r="C13" s="239"/>
      <c r="D13" s="427">
        <v>0.95</v>
      </c>
      <c r="E13" s="1108" t="s">
        <v>354</v>
      </c>
      <c r="F13" s="1109"/>
      <c r="G13" s="1109"/>
      <c r="H13" s="1110"/>
      <c r="I13" s="433">
        <f>Einstellungen!C28</f>
        <v>0</v>
      </c>
      <c r="J13" s="333"/>
      <c r="N13"/>
      <c r="O13"/>
      <c r="P13"/>
      <c r="Q13"/>
      <c r="R13"/>
    </row>
    <row r="14" spans="1:18" ht="22.9" customHeight="1" x14ac:dyDescent="0.25">
      <c r="A14" s="1111" t="s">
        <v>355</v>
      </c>
      <c r="B14" s="1112"/>
      <c r="C14" s="1112"/>
      <c r="D14" s="1112"/>
      <c r="E14" s="428"/>
      <c r="F14" s="1059"/>
      <c r="G14" s="1060"/>
      <c r="H14" s="1060"/>
      <c r="I14" s="848"/>
      <c r="J14" s="334"/>
      <c r="N14"/>
      <c r="O14"/>
      <c r="P14"/>
      <c r="Q14"/>
      <c r="R14"/>
    </row>
    <row r="15" spans="1:18" ht="22.9" customHeight="1" thickBot="1" x14ac:dyDescent="0.3">
      <c r="A15" s="1052" t="s">
        <v>72</v>
      </c>
      <c r="B15" s="1053"/>
      <c r="C15" s="1053"/>
      <c r="D15" s="1053"/>
      <c r="E15" s="429"/>
      <c r="F15" s="1061"/>
      <c r="G15" s="1062"/>
      <c r="H15" s="1062"/>
      <c r="I15" s="849"/>
      <c r="J15" s="334"/>
      <c r="N15"/>
      <c r="O15"/>
      <c r="P15"/>
      <c r="Q15"/>
      <c r="R15"/>
    </row>
    <row r="16" spans="1:18" ht="22.9" customHeight="1" x14ac:dyDescent="0.2">
      <c r="A16" s="1054" t="s">
        <v>67</v>
      </c>
      <c r="B16" s="1055"/>
      <c r="C16" s="1055"/>
      <c r="D16" s="1055"/>
      <c r="E16" s="1055"/>
      <c r="F16" s="1055"/>
      <c r="G16" s="1055"/>
      <c r="H16" s="1055"/>
      <c r="I16" s="1056"/>
      <c r="J16" s="335"/>
      <c r="N16"/>
      <c r="O16"/>
      <c r="P16"/>
      <c r="Q16"/>
      <c r="R16"/>
    </row>
    <row r="17" spans="1:18" ht="30" customHeight="1" x14ac:dyDescent="0.25">
      <c r="A17" s="410" t="s">
        <v>68</v>
      </c>
      <c r="B17" s="411" t="s">
        <v>93</v>
      </c>
      <c r="C17" s="412" t="s">
        <v>94</v>
      </c>
      <c r="D17" s="411" t="s">
        <v>95</v>
      </c>
      <c r="E17" s="413" t="s">
        <v>99</v>
      </c>
      <c r="F17" s="414"/>
      <c r="G17" s="415"/>
      <c r="H17" s="416"/>
      <c r="I17" s="620">
        <f>ROUND(AVERAGE(B18:B21),3)</f>
        <v>0.25</v>
      </c>
      <c r="J17" s="336"/>
      <c r="N17"/>
      <c r="O17"/>
      <c r="P17"/>
      <c r="Q17"/>
      <c r="R17"/>
    </row>
    <row r="18" spans="1:18" ht="27.75" customHeight="1" thickBot="1" x14ac:dyDescent="0.3">
      <c r="A18" s="419" t="s">
        <v>69</v>
      </c>
      <c r="B18" s="430">
        <v>0.25</v>
      </c>
      <c r="C18" s="417" t="s">
        <v>69</v>
      </c>
      <c r="D18" s="430">
        <v>0.25</v>
      </c>
      <c r="E18" s="413" t="s">
        <v>100</v>
      </c>
      <c r="F18" s="414"/>
      <c r="G18" s="415"/>
      <c r="H18" s="416"/>
      <c r="I18" s="620">
        <f>ROUND(AVERAGE(D18:D21),3)</f>
        <v>0.25</v>
      </c>
      <c r="J18" s="336"/>
      <c r="N18"/>
      <c r="O18"/>
      <c r="P18"/>
      <c r="Q18"/>
      <c r="R18"/>
    </row>
    <row r="19" spans="1:18" ht="22.9" customHeight="1" x14ac:dyDescent="0.25">
      <c r="A19" s="419" t="s">
        <v>70</v>
      </c>
      <c r="B19" s="430">
        <v>0.25</v>
      </c>
      <c r="C19" s="417" t="s">
        <v>70</v>
      </c>
      <c r="D19" s="430">
        <v>0.25</v>
      </c>
      <c r="E19" s="1057" t="s">
        <v>96</v>
      </c>
      <c r="F19" s="1058"/>
      <c r="G19" s="1058"/>
      <c r="H19" s="1058"/>
      <c r="I19" s="421" t="s">
        <v>76</v>
      </c>
      <c r="J19" s="337"/>
      <c r="N19"/>
      <c r="O19"/>
      <c r="P19"/>
      <c r="Q19"/>
      <c r="R19"/>
    </row>
    <row r="20" spans="1:18" ht="22.9" customHeight="1" x14ac:dyDescent="0.25">
      <c r="A20" s="419" t="s">
        <v>71</v>
      </c>
      <c r="B20" s="430">
        <v>0.25</v>
      </c>
      <c r="C20" s="417" t="s">
        <v>71</v>
      </c>
      <c r="D20" s="430">
        <v>0.25</v>
      </c>
      <c r="E20" s="1067" t="s">
        <v>97</v>
      </c>
      <c r="F20" s="1068"/>
      <c r="G20" s="1068"/>
      <c r="H20" s="1068"/>
      <c r="I20" s="422" t="s">
        <v>76</v>
      </c>
      <c r="J20" s="337"/>
      <c r="N20"/>
      <c r="O20"/>
      <c r="P20"/>
      <c r="Q20"/>
      <c r="R20"/>
    </row>
    <row r="21" spans="1:18" ht="22.5" customHeight="1" thickBot="1" x14ac:dyDescent="0.3">
      <c r="A21" s="420" t="s">
        <v>85</v>
      </c>
      <c r="B21" s="431">
        <v>0.25</v>
      </c>
      <c r="C21" s="418" t="s">
        <v>85</v>
      </c>
      <c r="D21" s="431">
        <v>0.25</v>
      </c>
      <c r="E21" s="1106" t="s">
        <v>98</v>
      </c>
      <c r="F21" s="1107"/>
      <c r="G21" s="1107"/>
      <c r="H21" s="1107"/>
      <c r="I21" s="423" t="s">
        <v>76</v>
      </c>
      <c r="J21" s="337"/>
      <c r="N21"/>
      <c r="O21"/>
      <c r="P21"/>
      <c r="Q21"/>
      <c r="R21"/>
    </row>
    <row r="22" spans="1:18" s="288" customFormat="1" ht="5.25" customHeight="1" x14ac:dyDescent="0.2">
      <c r="A22" s="434"/>
      <c r="B22" s="276"/>
      <c r="C22" s="276"/>
      <c r="D22" s="276" t="s">
        <v>43</v>
      </c>
      <c r="E22" s="300"/>
      <c r="F22" s="300"/>
      <c r="G22" s="435"/>
      <c r="H22" s="300"/>
      <c r="I22" s="300"/>
      <c r="J22" s="300"/>
      <c r="N22" s="291"/>
      <c r="O22" s="291"/>
      <c r="P22" s="291"/>
      <c r="Q22" s="291"/>
      <c r="R22" s="291"/>
    </row>
    <row r="23" spans="1:18" ht="2.25" customHeight="1" thickBot="1" x14ac:dyDescent="0.25">
      <c r="A23" s="1069">
        <v>1</v>
      </c>
      <c r="B23" s="1070"/>
      <c r="C23" s="1070"/>
      <c r="D23" s="1070"/>
      <c r="E23" s="1070"/>
      <c r="F23" s="1071"/>
      <c r="G23" s="344">
        <v>2</v>
      </c>
      <c r="H23" s="345">
        <v>3</v>
      </c>
      <c r="I23" s="346">
        <v>4</v>
      </c>
      <c r="J23" s="326"/>
      <c r="N23"/>
      <c r="O23"/>
      <c r="P23"/>
      <c r="Q23"/>
      <c r="R23"/>
    </row>
    <row r="24" spans="1:18" ht="56.25" customHeight="1" thickBot="1" x14ac:dyDescent="0.25">
      <c r="A24" s="243" t="s">
        <v>9</v>
      </c>
      <c r="B24" s="1075" t="s">
        <v>235</v>
      </c>
      <c r="C24" s="1075"/>
      <c r="D24" s="1075"/>
      <c r="E24" s="1075"/>
      <c r="F24" s="1076"/>
      <c r="G24" s="436" t="s">
        <v>608</v>
      </c>
      <c r="H24" s="437" t="s">
        <v>619</v>
      </c>
      <c r="I24" s="451" t="s">
        <v>623</v>
      </c>
      <c r="J24" s="439" t="s">
        <v>621</v>
      </c>
      <c r="K24" s="207" t="str">
        <f>IF($E$6=Einstellungen!$F$7, Kontierung!I2,"")</f>
        <v>Kontierung</v>
      </c>
      <c r="L24" s="207" t="str">
        <f>IF($E$6=Einstellungen!$F$7, Kontierung!J2,"")</f>
        <v>Bezeichnung der Kontierung
lt. Kommunalem Kontenrahmenplan des Landes BRB</v>
      </c>
      <c r="N24"/>
      <c r="O24"/>
      <c r="P24"/>
      <c r="Q24"/>
      <c r="R24"/>
    </row>
    <row r="25" spans="1:18" ht="24.75" customHeight="1" x14ac:dyDescent="0.2">
      <c r="A25" s="81" t="s">
        <v>10</v>
      </c>
      <c r="B25" s="1078" t="s">
        <v>92</v>
      </c>
      <c r="C25" s="1079"/>
      <c r="D25" s="1079"/>
      <c r="E25" s="1079"/>
      <c r="F25" s="1080"/>
      <c r="G25" s="305"/>
      <c r="H25" s="127"/>
      <c r="I25" s="452"/>
      <c r="J25" s="440"/>
      <c r="K25" s="201" t="str">
        <f>IF($E$6=Einstellungen!$F$7, Kontierung!I4,"")</f>
        <v xml:space="preserve"> </v>
      </c>
      <c r="L25" s="137" t="str">
        <f>IF($E$6=Einstellungen!$F$7, Kontierung!J4,"")</f>
        <v xml:space="preserve"> </v>
      </c>
      <c r="N25"/>
      <c r="O25"/>
      <c r="P25"/>
      <c r="Q25"/>
      <c r="R25"/>
    </row>
    <row r="26" spans="1:18" ht="24.75" customHeight="1" x14ac:dyDescent="0.2">
      <c r="A26" s="567"/>
      <c r="B26" s="1063" t="s">
        <v>74</v>
      </c>
      <c r="C26" s="1063"/>
      <c r="D26" s="1063"/>
      <c r="E26" s="1063"/>
      <c r="F26" s="1064"/>
      <c r="G26" s="306"/>
      <c r="H26" s="128"/>
      <c r="I26" s="453"/>
      <c r="J26" s="441"/>
      <c r="K26" s="201">
        <f>IF($E$6=Einstellungen!$F$7, Kontierung!I5,"")</f>
        <v>4142</v>
      </c>
      <c r="L26" s="137" t="str">
        <f>IF($E$6=Einstellungen!$F$7, Kontierung!J5,"")</f>
        <v>Zuweisungen für laufende Zwecke von Gemeinden/GV</v>
      </c>
      <c r="N26"/>
      <c r="O26"/>
      <c r="P26"/>
      <c r="Q26"/>
      <c r="R26"/>
    </row>
    <row r="27" spans="1:18" ht="24.75" customHeight="1" thickBot="1" x14ac:dyDescent="0.25">
      <c r="A27" s="568"/>
      <c r="B27" s="1065" t="s">
        <v>75</v>
      </c>
      <c r="C27" s="1065"/>
      <c r="D27" s="1065"/>
      <c r="E27" s="1065"/>
      <c r="F27" s="1066"/>
      <c r="G27" s="306"/>
      <c r="H27" s="128"/>
      <c r="I27" s="453"/>
      <c r="J27" s="441"/>
      <c r="K27" s="201">
        <f>IF($E$6=Einstellungen!$F$7, Kontierung!I6,"")</f>
        <v>4142</v>
      </c>
      <c r="L27" s="137" t="str">
        <f>IF($E$6=Einstellungen!$F$7, Kontierung!J6,"")</f>
        <v>Zuweisungen für laufende Zwecke von Gemeinden/GV</v>
      </c>
      <c r="N27"/>
      <c r="O27"/>
      <c r="P27"/>
      <c r="Q27"/>
      <c r="R27"/>
    </row>
    <row r="28" spans="1:18" ht="24.75" customHeight="1" x14ac:dyDescent="0.2">
      <c r="A28" s="569"/>
      <c r="B28" s="1065" t="s">
        <v>353</v>
      </c>
      <c r="C28" s="1065"/>
      <c r="D28" s="1065"/>
      <c r="E28" s="1065"/>
      <c r="F28" s="1066"/>
      <c r="G28" s="307">
        <f>ROUND(Einstellungen!C21*I13*12,2)</f>
        <v>0</v>
      </c>
      <c r="H28" s="307">
        <f t="shared" ref="H28:H58" si="0">ROUND(G28/$D$11,2)</f>
        <v>0</v>
      </c>
      <c r="I28" s="500" t="e">
        <f>ROUND(G28/$D$11/$D$10,2)</f>
        <v>#DIV/0!</v>
      </c>
      <c r="J28" s="442" t="e">
        <f>ROUND(G28/$D$11/$D$10,2)</f>
        <v>#DIV/0!</v>
      </c>
      <c r="K28" s="201"/>
      <c r="L28" s="137"/>
      <c r="N28"/>
      <c r="O28"/>
      <c r="P28"/>
      <c r="Q28"/>
      <c r="R28"/>
    </row>
    <row r="29" spans="1:18" ht="24.75" customHeight="1" x14ac:dyDescent="0.2">
      <c r="A29" s="130" t="s">
        <v>12</v>
      </c>
      <c r="B29" s="1101" t="s">
        <v>370</v>
      </c>
      <c r="C29" s="1101"/>
      <c r="D29" s="1101"/>
      <c r="E29" s="1101"/>
      <c r="F29" s="1102"/>
      <c r="G29" s="307">
        <f>SUM(G30:G34)</f>
        <v>0</v>
      </c>
      <c r="H29" s="307">
        <f t="shared" si="0"/>
        <v>0</v>
      </c>
      <c r="I29" s="501" t="e">
        <f>ROUND(G29/$D$12,2)</f>
        <v>#DIV/0!</v>
      </c>
      <c r="J29" s="443" t="e">
        <f t="shared" ref="J29:J64" si="1">ROUND(G29/$D$11/$D$10,2)</f>
        <v>#DIV/0!</v>
      </c>
      <c r="K29" s="201">
        <f>IF($E$6=Einstellungen!$F$7, Kontierung!I7,"")</f>
        <v>4321</v>
      </c>
      <c r="L29" s="137" t="str">
        <f>IF($E$6=Einstellungen!$F$7, Kontierung!J7,"")</f>
        <v>Benutzungsgebühren und ähnliche Entgelte</v>
      </c>
      <c r="N29"/>
      <c r="O29"/>
      <c r="P29"/>
      <c r="Q29"/>
      <c r="R29"/>
    </row>
    <row r="30" spans="1:18" ht="24.75" customHeight="1" x14ac:dyDescent="0.2">
      <c r="A30" s="244"/>
      <c r="B30" s="1087" t="s">
        <v>356</v>
      </c>
      <c r="C30" s="1088"/>
      <c r="D30" s="1088"/>
      <c r="E30" s="1088"/>
      <c r="F30" s="1089"/>
      <c r="G30" s="308"/>
      <c r="H30" s="318">
        <f t="shared" si="0"/>
        <v>0</v>
      </c>
      <c r="I30" s="502"/>
      <c r="J30" s="444"/>
      <c r="K30" s="201"/>
      <c r="L30" s="137"/>
      <c r="N30"/>
      <c r="O30"/>
      <c r="P30"/>
      <c r="Q30"/>
      <c r="R30"/>
    </row>
    <row r="31" spans="1:18" ht="24.75" customHeight="1" x14ac:dyDescent="0.2">
      <c r="A31" s="244"/>
      <c r="B31" s="1072" t="s">
        <v>357</v>
      </c>
      <c r="C31" s="1073"/>
      <c r="D31" s="1073"/>
      <c r="E31" s="1073"/>
      <c r="F31" s="1074"/>
      <c r="G31" s="308">
        <v>0</v>
      </c>
      <c r="H31" s="318">
        <f t="shared" si="0"/>
        <v>0</v>
      </c>
      <c r="I31" s="503"/>
      <c r="J31" s="445"/>
      <c r="K31" s="201"/>
      <c r="L31" s="137"/>
      <c r="N31"/>
      <c r="O31"/>
      <c r="P31"/>
      <c r="Q31"/>
      <c r="R31"/>
    </row>
    <row r="32" spans="1:18" ht="24.75" customHeight="1" x14ac:dyDescent="0.2">
      <c r="A32" s="244"/>
      <c r="B32" s="1072" t="s">
        <v>358</v>
      </c>
      <c r="C32" s="1073"/>
      <c r="D32" s="1073"/>
      <c r="E32" s="1073"/>
      <c r="F32" s="1074"/>
      <c r="G32" s="308">
        <v>0</v>
      </c>
      <c r="H32" s="318">
        <f t="shared" si="0"/>
        <v>0</v>
      </c>
      <c r="I32" s="503"/>
      <c r="J32" s="445"/>
      <c r="K32" s="201"/>
      <c r="L32" s="137"/>
      <c r="N32"/>
      <c r="O32"/>
      <c r="P32"/>
      <c r="Q32"/>
      <c r="R32"/>
    </row>
    <row r="33" spans="1:24" ht="24.75" customHeight="1" x14ac:dyDescent="0.2">
      <c r="A33" s="244"/>
      <c r="B33" s="1072" t="s">
        <v>359</v>
      </c>
      <c r="C33" s="1073"/>
      <c r="D33" s="1073"/>
      <c r="E33" s="1073"/>
      <c r="F33" s="1074"/>
      <c r="G33" s="308">
        <v>0</v>
      </c>
      <c r="H33" s="318">
        <f t="shared" si="0"/>
        <v>0</v>
      </c>
      <c r="I33" s="503"/>
      <c r="J33" s="445"/>
      <c r="K33" s="201"/>
      <c r="L33" s="137"/>
      <c r="N33"/>
      <c r="O33"/>
      <c r="P33"/>
      <c r="Q33"/>
      <c r="R33"/>
    </row>
    <row r="34" spans="1:24" ht="56.25" customHeight="1" x14ac:dyDescent="0.2">
      <c r="A34" s="244"/>
      <c r="B34" s="1164" t="s">
        <v>360</v>
      </c>
      <c r="C34" s="1165"/>
      <c r="D34" s="1165"/>
      <c r="E34" s="1165"/>
      <c r="F34" s="1166"/>
      <c r="G34" s="308">
        <v>0</v>
      </c>
      <c r="H34" s="318">
        <f t="shared" si="0"/>
        <v>0</v>
      </c>
      <c r="I34" s="504"/>
      <c r="J34" s="446"/>
      <c r="K34" s="201"/>
      <c r="L34" s="137"/>
      <c r="N34"/>
      <c r="O34"/>
      <c r="P34"/>
      <c r="Q34"/>
      <c r="R34"/>
    </row>
    <row r="35" spans="1:24" ht="24.75" customHeight="1" x14ac:dyDescent="0.2">
      <c r="A35" s="245" t="s">
        <v>366</v>
      </c>
      <c r="B35" s="1063" t="str">
        <f>"pauschaler Zuschuss für das beitragsfreie Kitajahr ("&amp; TEXT(Einstellungen!C30,"##0,00 €;") &amp;")"</f>
        <v>pauschaler Zuschuss für das beitragsfreie Kitajahr (125,00 €)</v>
      </c>
      <c r="C35" s="1034"/>
      <c r="D35" s="1034"/>
      <c r="E35" s="1034"/>
      <c r="F35" s="1035"/>
      <c r="G35" s="308">
        <v>0</v>
      </c>
      <c r="H35" s="307">
        <f t="shared" si="0"/>
        <v>0</v>
      </c>
      <c r="I35" s="505">
        <f>IF($D$12 =0,0,ROUND(G35/$D$12,2))</f>
        <v>0</v>
      </c>
      <c r="J35" s="447" t="e">
        <f t="shared" si="1"/>
        <v>#DIV/0!</v>
      </c>
      <c r="K35" s="201"/>
      <c r="L35" s="137"/>
      <c r="N35"/>
      <c r="O35"/>
      <c r="P35"/>
      <c r="Q35"/>
      <c r="R35"/>
    </row>
    <row r="36" spans="1:24" ht="24.75" customHeight="1" x14ac:dyDescent="0.2">
      <c r="A36" s="246" t="s">
        <v>368</v>
      </c>
      <c r="B36" s="1063" t="s">
        <v>369</v>
      </c>
      <c r="C36" s="1063"/>
      <c r="D36" s="1063"/>
      <c r="E36" s="1063"/>
      <c r="F36" s="1064"/>
      <c r="G36" s="308">
        <v>0</v>
      </c>
      <c r="H36" s="307">
        <f t="shared" si="0"/>
        <v>0</v>
      </c>
      <c r="I36" s="500" t="e">
        <f>ROUND(G36/$D$12,2)</f>
        <v>#DIV/0!</v>
      </c>
      <c r="J36" s="448" t="e">
        <f t="shared" si="1"/>
        <v>#DIV/0!</v>
      </c>
      <c r="K36" s="201"/>
      <c r="L36" s="137"/>
      <c r="N36"/>
      <c r="O36"/>
      <c r="P36"/>
      <c r="Q36"/>
      <c r="R36"/>
    </row>
    <row r="37" spans="1:24" ht="24.75" customHeight="1" x14ac:dyDescent="0.2">
      <c r="A37" s="246" t="s">
        <v>373</v>
      </c>
      <c r="B37" s="1063" t="s">
        <v>374</v>
      </c>
      <c r="C37" s="1063"/>
      <c r="D37" s="1063"/>
      <c r="E37" s="1063"/>
      <c r="F37" s="1064"/>
      <c r="G37" s="308">
        <v>0</v>
      </c>
      <c r="H37" s="307">
        <f t="shared" si="0"/>
        <v>0</v>
      </c>
      <c r="I37" s="500" t="e">
        <f t="shared" ref="I37:I58" si="2">ROUND(G37/$D$12,2)</f>
        <v>#DIV/0!</v>
      </c>
      <c r="J37" s="448" t="e">
        <f t="shared" si="1"/>
        <v>#DIV/0!</v>
      </c>
      <c r="K37" s="201"/>
      <c r="L37" s="137"/>
      <c r="N37"/>
      <c r="O37"/>
      <c r="P37"/>
      <c r="Q37"/>
      <c r="R37"/>
    </row>
    <row r="38" spans="1:24" ht="32.25" customHeight="1" x14ac:dyDescent="0.2">
      <c r="A38" s="246" t="s">
        <v>375</v>
      </c>
      <c r="B38" s="1103" t="s">
        <v>376</v>
      </c>
      <c r="C38" s="1104"/>
      <c r="D38" s="1104"/>
      <c r="E38" s="1104"/>
      <c r="F38" s="1105"/>
      <c r="G38" s="308">
        <v>0</v>
      </c>
      <c r="H38" s="307">
        <f t="shared" si="0"/>
        <v>0</v>
      </c>
      <c r="I38" s="500" t="e">
        <f t="shared" si="2"/>
        <v>#DIV/0!</v>
      </c>
      <c r="J38" s="448" t="e">
        <f t="shared" si="1"/>
        <v>#DIV/0!</v>
      </c>
      <c r="K38" s="320"/>
      <c r="L38" s="137"/>
      <c r="N38"/>
      <c r="O38"/>
      <c r="P38"/>
      <c r="Q38"/>
      <c r="R38"/>
      <c r="S38" s="397"/>
      <c r="T38" s="288"/>
      <c r="U38" s="288"/>
      <c r="V38" s="288"/>
      <c r="W38" s="288"/>
      <c r="X38" s="288"/>
    </row>
    <row r="39" spans="1:24" ht="24.75" customHeight="1" x14ac:dyDescent="0.2">
      <c r="A39" s="246" t="s">
        <v>377</v>
      </c>
      <c r="B39" s="1063" t="s">
        <v>378</v>
      </c>
      <c r="C39" s="1155"/>
      <c r="D39" s="1155"/>
      <c r="E39" s="1155"/>
      <c r="F39" s="1156"/>
      <c r="G39" s="308">
        <v>0</v>
      </c>
      <c r="H39" s="307">
        <f t="shared" si="0"/>
        <v>0</v>
      </c>
      <c r="I39" s="500" t="e">
        <f t="shared" si="2"/>
        <v>#DIV/0!</v>
      </c>
      <c r="J39" s="448" t="e">
        <f t="shared" si="1"/>
        <v>#DIV/0!</v>
      </c>
      <c r="K39" s="201"/>
      <c r="L39" s="137"/>
      <c r="N39"/>
      <c r="O39"/>
      <c r="P39"/>
      <c r="Q39"/>
      <c r="R39"/>
    </row>
    <row r="40" spans="1:24" ht="24.75" customHeight="1" x14ac:dyDescent="0.2">
      <c r="A40" s="81" t="s">
        <v>11</v>
      </c>
      <c r="B40" s="68" t="s">
        <v>59</v>
      </c>
      <c r="C40" s="68"/>
      <c r="D40" s="68"/>
      <c r="E40" s="68"/>
      <c r="F40" s="69"/>
      <c r="G40" s="308">
        <v>0</v>
      </c>
      <c r="H40" s="307">
        <f t="shared" si="0"/>
        <v>0</v>
      </c>
      <c r="I40" s="500" t="e">
        <f t="shared" si="2"/>
        <v>#DIV/0!</v>
      </c>
      <c r="J40" s="448" t="e">
        <f t="shared" si="1"/>
        <v>#DIV/0!</v>
      </c>
      <c r="K40" s="201">
        <f>IF($E$6=Einstellungen!$F$7, Kontierung!I8,"")</f>
        <v>4321</v>
      </c>
      <c r="L40" s="137" t="str">
        <f>IF($E$6=Einstellungen!$F$7, Kontierung!J8,"")</f>
        <v>Benutzungsgebühren und ähnliche Entgelte</v>
      </c>
      <c r="N40"/>
      <c r="O40"/>
      <c r="P40"/>
      <c r="Q40"/>
      <c r="R40"/>
    </row>
    <row r="41" spans="1:24" ht="24.75" customHeight="1" x14ac:dyDescent="0.2">
      <c r="A41" s="81" t="s">
        <v>13</v>
      </c>
      <c r="B41" s="68" t="s">
        <v>57</v>
      </c>
      <c r="C41" s="68"/>
      <c r="D41" s="68"/>
      <c r="E41" s="68"/>
      <c r="F41" s="69"/>
      <c r="G41" s="308">
        <v>0</v>
      </c>
      <c r="H41" s="307">
        <f t="shared" si="0"/>
        <v>0</v>
      </c>
      <c r="I41" s="500" t="e">
        <f t="shared" si="2"/>
        <v>#DIV/0!</v>
      </c>
      <c r="J41" s="448" t="e">
        <f t="shared" si="1"/>
        <v>#DIV/0!</v>
      </c>
      <c r="K41" s="201">
        <f>IF($E$6=Einstellungen!$F$7, Kontierung!I9,"")</f>
        <v>442</v>
      </c>
      <c r="L41" s="137" t="str">
        <f>IF($E$6=Einstellungen!$F$7, Kontierung!J9,"")</f>
        <v>Erträge aus dem Verkauf von Vorräten (Verpflegung an Beschäftigte)</v>
      </c>
      <c r="N41"/>
      <c r="O41"/>
      <c r="P41"/>
      <c r="Q41"/>
      <c r="R41"/>
    </row>
    <row r="42" spans="1:24" ht="33" customHeight="1" x14ac:dyDescent="0.2">
      <c r="A42" s="81" t="s">
        <v>14</v>
      </c>
      <c r="B42" s="1034" t="s">
        <v>120</v>
      </c>
      <c r="C42" s="1034"/>
      <c r="D42" s="1034"/>
      <c r="E42" s="1034"/>
      <c r="F42" s="1035"/>
      <c r="G42" s="308">
        <v>0</v>
      </c>
      <c r="H42" s="307">
        <f t="shared" si="0"/>
        <v>0</v>
      </c>
      <c r="I42" s="500" t="e">
        <f t="shared" si="2"/>
        <v>#DIV/0!</v>
      </c>
      <c r="J42" s="448" t="e">
        <f t="shared" si="1"/>
        <v>#DIV/0!</v>
      </c>
      <c r="K42" s="201">
        <f>IF($E$6=Einstellungen!$F$7, Kontierung!I10,"")</f>
        <v>4142</v>
      </c>
      <c r="L42" s="137" t="str">
        <f>IF($E$6=Einstellungen!$F$7, Kontierung!J10,"")</f>
        <v>Zuweisungen für laufende Zwecke von Gemeinden/GV</v>
      </c>
      <c r="N42" s="396"/>
      <c r="O42"/>
      <c r="P42"/>
      <c r="Q42"/>
      <c r="R42"/>
    </row>
    <row r="43" spans="1:24" ht="24.75" customHeight="1" x14ac:dyDescent="0.2">
      <c r="A43" s="81" t="s">
        <v>15</v>
      </c>
      <c r="B43" s="1036" t="s">
        <v>105</v>
      </c>
      <c r="C43" s="1036"/>
      <c r="D43" s="1036"/>
      <c r="E43" s="1036"/>
      <c r="F43" s="1037"/>
      <c r="G43" s="308">
        <v>0</v>
      </c>
      <c r="H43" s="307">
        <f t="shared" si="0"/>
        <v>0</v>
      </c>
      <c r="I43" s="500" t="e">
        <f t="shared" si="2"/>
        <v>#DIV/0!</v>
      </c>
      <c r="J43" s="448" t="e">
        <f t="shared" si="1"/>
        <v>#DIV/0!</v>
      </c>
      <c r="K43" s="201">
        <f>IF($E$6=Einstellungen!$F$7, Kontierung!I11,"")</f>
        <v>414</v>
      </c>
      <c r="L43" s="137" t="str">
        <f>IF($E$6=Einstellungen!$F$7, Kontierung!J11,"")</f>
        <v>Zuweisungen und Zuschüsse für laufende Zwecke - Untergliederung je nach Zuschussgeber</v>
      </c>
      <c r="N43"/>
      <c r="O43"/>
      <c r="P43"/>
      <c r="Q43"/>
      <c r="R43"/>
    </row>
    <row r="44" spans="1:24" ht="33" customHeight="1" x14ac:dyDescent="0.2">
      <c r="A44" s="81" t="s">
        <v>16</v>
      </c>
      <c r="B44" s="1034" t="s">
        <v>111</v>
      </c>
      <c r="C44" s="1034"/>
      <c r="D44" s="1034"/>
      <c r="E44" s="1034"/>
      <c r="F44" s="1035"/>
      <c r="G44" s="308">
        <v>0</v>
      </c>
      <c r="H44" s="307">
        <f t="shared" si="0"/>
        <v>0</v>
      </c>
      <c r="I44" s="500" t="e">
        <f t="shared" si="2"/>
        <v>#DIV/0!</v>
      </c>
      <c r="J44" s="448" t="e">
        <f t="shared" si="1"/>
        <v>#DIV/0!</v>
      </c>
      <c r="K44" s="201">
        <f>IF($E$6=Einstellungen!$F$7, Kontierung!I12,"")</f>
        <v>4144</v>
      </c>
      <c r="L44" s="137" t="str">
        <f>IF($E$6=Einstellungen!$F$7, Kontierung!J12,"")</f>
        <v>Zuweisungen für laufende Zwecke vom sonstigen öffentlichen Bereich</v>
      </c>
      <c r="N44"/>
      <c r="O44"/>
      <c r="P44"/>
      <c r="Q44"/>
      <c r="R44"/>
    </row>
    <row r="45" spans="1:24" ht="24.75" customHeight="1" x14ac:dyDescent="0.2">
      <c r="A45" s="81" t="s">
        <v>17</v>
      </c>
      <c r="B45" s="80" t="s">
        <v>337</v>
      </c>
      <c r="C45" s="68"/>
      <c r="D45" s="68"/>
      <c r="E45" s="68"/>
      <c r="F45" s="69"/>
      <c r="G45" s="308">
        <v>0</v>
      </c>
      <c r="H45" s="307">
        <f t="shared" si="0"/>
        <v>0</v>
      </c>
      <c r="I45" s="500" t="e">
        <f t="shared" si="2"/>
        <v>#DIV/0!</v>
      </c>
      <c r="J45" s="448" t="e">
        <f t="shared" si="1"/>
        <v>#DIV/0!</v>
      </c>
      <c r="K45" s="201">
        <f>IF($E$6=Einstellungen!$F$7, Kontierung!I13,"")</f>
        <v>4142</v>
      </c>
      <c r="L45" s="137" t="str">
        <f>IF($E$6=Einstellungen!$F$7, Kontierung!J13,"")</f>
        <v>Zuweisungen für laufende Zwecke von Gemeinden/GV</v>
      </c>
      <c r="N45"/>
      <c r="O45"/>
      <c r="P45"/>
      <c r="Q45"/>
      <c r="R45"/>
    </row>
    <row r="46" spans="1:24" ht="24.75" customHeight="1" x14ac:dyDescent="0.2">
      <c r="A46" s="247" t="s">
        <v>18</v>
      </c>
      <c r="B46" s="399" t="s">
        <v>103</v>
      </c>
      <c r="C46" s="68"/>
      <c r="D46" s="68"/>
      <c r="E46" s="68"/>
      <c r="F46" s="69"/>
      <c r="G46" s="308">
        <v>0</v>
      </c>
      <c r="H46" s="307">
        <f t="shared" si="0"/>
        <v>0</v>
      </c>
      <c r="I46" s="500" t="e">
        <f t="shared" si="2"/>
        <v>#DIV/0!</v>
      </c>
      <c r="J46" s="448" t="e">
        <f t="shared" si="1"/>
        <v>#DIV/0!</v>
      </c>
      <c r="K46" s="201">
        <f>IF($E$6=Einstellungen!$F$7, Kontierung!I14,"")</f>
        <v>4142</v>
      </c>
      <c r="L46" s="137" t="str">
        <f>IF($E$6=Einstellungen!$F$7, Kontierung!J14,"")</f>
        <v>Zuweisungen für laufende Zwecke von Gemeinden/GV</v>
      </c>
      <c r="N46"/>
      <c r="O46"/>
      <c r="P46"/>
      <c r="Q46"/>
      <c r="R46"/>
    </row>
    <row r="47" spans="1:24" ht="24.75" customHeight="1" x14ac:dyDescent="0.2">
      <c r="A47" s="81" t="s">
        <v>19</v>
      </c>
      <c r="B47" s="1034" t="s">
        <v>113</v>
      </c>
      <c r="C47" s="1034"/>
      <c r="D47" s="1034"/>
      <c r="E47" s="1034"/>
      <c r="F47" s="1035"/>
      <c r="G47" s="308">
        <v>0</v>
      </c>
      <c r="H47" s="307">
        <f t="shared" si="0"/>
        <v>0</v>
      </c>
      <c r="I47" s="500" t="e">
        <f t="shared" si="2"/>
        <v>#DIV/0!</v>
      </c>
      <c r="J47" s="448" t="e">
        <f t="shared" si="1"/>
        <v>#DIV/0!</v>
      </c>
      <c r="K47" s="201">
        <f>IF($E$6=Einstellungen!$F$7, Kontierung!I15,"")</f>
        <v>4142</v>
      </c>
      <c r="L47" s="137" t="str">
        <f>IF($E$6=Einstellungen!$F$7, Kontierung!J15,"")</f>
        <v>Zuweisungen für laufende Zwecke von Gemeinden/GV</v>
      </c>
      <c r="N47"/>
      <c r="O47"/>
      <c r="P47"/>
      <c r="Q47"/>
      <c r="R47"/>
    </row>
    <row r="48" spans="1:24" ht="24.75" customHeight="1" x14ac:dyDescent="0.2">
      <c r="A48" s="247" t="s">
        <v>20</v>
      </c>
      <c r="B48" s="1078" t="s">
        <v>264</v>
      </c>
      <c r="C48" s="1079"/>
      <c r="D48" s="1079"/>
      <c r="E48" s="1079"/>
      <c r="F48" s="1080"/>
      <c r="G48" s="308">
        <v>0</v>
      </c>
      <c r="H48" s="307">
        <f t="shared" si="0"/>
        <v>0</v>
      </c>
      <c r="I48" s="500" t="e">
        <f t="shared" si="2"/>
        <v>#DIV/0!</v>
      </c>
      <c r="J48" s="448" t="e">
        <f t="shared" si="1"/>
        <v>#DIV/0!</v>
      </c>
      <c r="K48" s="201">
        <f>IF($E$6=Einstellungen!$F$7, Kontierung!I16,"")</f>
        <v>414</v>
      </c>
      <c r="L48" s="137" t="str">
        <f>IF($E$6=Einstellungen!$F$7, Kontierung!J16,"")</f>
        <v>Zuweisungen und Zuschüsse für laufende Zwecke - Untergliederung je nach Zuschussgeber</v>
      </c>
      <c r="N48"/>
      <c r="O48"/>
      <c r="P48"/>
      <c r="Q48"/>
      <c r="R48"/>
    </row>
    <row r="49" spans="1:18" ht="24.75" customHeight="1" x14ac:dyDescent="0.2">
      <c r="A49" s="247" t="s">
        <v>21</v>
      </c>
      <c r="B49" s="1157" t="s">
        <v>385</v>
      </c>
      <c r="C49" s="1158"/>
      <c r="D49" s="1158"/>
      <c r="E49" s="1158"/>
      <c r="F49" s="1159"/>
      <c r="G49" s="308">
        <v>0</v>
      </c>
      <c r="H49" s="307">
        <f t="shared" ref="H49" si="3">ROUND(G49/$D$11,2)</f>
        <v>0</v>
      </c>
      <c r="I49" s="500" t="e">
        <f t="shared" si="2"/>
        <v>#DIV/0!</v>
      </c>
      <c r="J49" s="448" t="e">
        <f t="shared" si="1"/>
        <v>#DIV/0!</v>
      </c>
      <c r="K49" s="201"/>
      <c r="L49" s="137"/>
      <c r="N49"/>
      <c r="O49"/>
      <c r="P49"/>
      <c r="Q49"/>
      <c r="R49"/>
    </row>
    <row r="50" spans="1:18" ht="24.75" customHeight="1" x14ac:dyDescent="0.2">
      <c r="A50" s="81" t="s">
        <v>22</v>
      </c>
      <c r="B50" s="1078" t="s">
        <v>114</v>
      </c>
      <c r="C50" s="1079"/>
      <c r="D50" s="1079"/>
      <c r="E50" s="1079"/>
      <c r="F50" s="1080"/>
      <c r="G50" s="308">
        <v>0</v>
      </c>
      <c r="H50" s="307">
        <f t="shared" si="0"/>
        <v>0</v>
      </c>
      <c r="I50" s="500" t="e">
        <f t="shared" si="2"/>
        <v>#DIV/0!</v>
      </c>
      <c r="J50" s="448" t="e">
        <f t="shared" si="1"/>
        <v>#DIV/0!</v>
      </c>
      <c r="K50" s="201">
        <f>IF($E$6=Einstellungen!$F$7, Kontierung!I17,"")</f>
        <v>448</v>
      </c>
      <c r="L50" s="137" t="str">
        <f>IF($E$6=Einstellungen!$F$7, Kontierung!J17,"")</f>
        <v xml:space="preserve"> Erträge aus Kostenerstattungen, Kostenumlagen</v>
      </c>
      <c r="N50"/>
      <c r="O50"/>
      <c r="P50"/>
      <c r="Q50"/>
      <c r="R50"/>
    </row>
    <row r="51" spans="1:18" ht="24.75" customHeight="1" x14ac:dyDescent="0.2">
      <c r="A51" s="81" t="s">
        <v>23</v>
      </c>
      <c r="B51" s="70" t="s">
        <v>58</v>
      </c>
      <c r="C51" s="70"/>
      <c r="D51" s="70"/>
      <c r="E51" s="70"/>
      <c r="F51" s="71"/>
      <c r="G51" s="308">
        <v>0</v>
      </c>
      <c r="H51" s="307">
        <f t="shared" si="0"/>
        <v>0</v>
      </c>
      <c r="I51" s="500" t="e">
        <f t="shared" si="2"/>
        <v>#DIV/0!</v>
      </c>
      <c r="J51" s="448" t="e">
        <f t="shared" si="1"/>
        <v>#DIV/0!</v>
      </c>
      <c r="K51" s="201">
        <f>IF($E$6=Einstellungen!$F$7, Kontierung!I18,"")</f>
        <v>452</v>
      </c>
      <c r="L51" s="137" t="str">
        <f>IF($E$6=Einstellungen!$F$7, Kontierung!J18,"")</f>
        <v>Erstattung von Steuern</v>
      </c>
      <c r="N51"/>
      <c r="O51"/>
      <c r="P51"/>
      <c r="Q51"/>
      <c r="R51"/>
    </row>
    <row r="52" spans="1:18" ht="24.75" customHeight="1" x14ac:dyDescent="0.2">
      <c r="A52" s="81" t="s">
        <v>24</v>
      </c>
      <c r="B52" s="72" t="s">
        <v>110</v>
      </c>
      <c r="C52" s="72"/>
      <c r="D52" s="72"/>
      <c r="E52" s="72"/>
      <c r="F52" s="73"/>
      <c r="G52" s="308">
        <v>0</v>
      </c>
      <c r="H52" s="307">
        <f t="shared" si="0"/>
        <v>0</v>
      </c>
      <c r="I52" s="500" t="e">
        <f t="shared" si="2"/>
        <v>#DIV/0!</v>
      </c>
      <c r="J52" s="448" t="e">
        <f t="shared" si="1"/>
        <v>#DIV/0!</v>
      </c>
      <c r="K52" s="201">
        <f>IF($E$6=Einstellungen!$F$7, Kontierung!I19,"")</f>
        <v>4488</v>
      </c>
      <c r="L52" s="137" t="str">
        <f>IF($E$6=Einstellungen!$F$7, Kontierung!J19,"")</f>
        <v>Erstattungen von übrigen Bereichen</v>
      </c>
      <c r="N52"/>
      <c r="O52"/>
      <c r="P52"/>
      <c r="Q52"/>
      <c r="R52"/>
    </row>
    <row r="53" spans="1:18" ht="24.75" customHeight="1" x14ac:dyDescent="0.2">
      <c r="A53" s="248" t="s">
        <v>25</v>
      </c>
      <c r="B53" s="72" t="s">
        <v>115</v>
      </c>
      <c r="C53" s="72"/>
      <c r="D53" s="72"/>
      <c r="E53" s="72"/>
      <c r="F53" s="73"/>
      <c r="G53" s="308">
        <v>0</v>
      </c>
      <c r="H53" s="307">
        <f t="shared" si="0"/>
        <v>0</v>
      </c>
      <c r="I53" s="500" t="e">
        <f t="shared" si="2"/>
        <v>#DIV/0!</v>
      </c>
      <c r="J53" s="448" t="e">
        <f t="shared" si="1"/>
        <v>#DIV/0!</v>
      </c>
      <c r="K53" s="201">
        <f>IF($E$6=Einstellungen!$F$7, Kontierung!I20,"")</f>
        <v>4411</v>
      </c>
      <c r="L53" s="137" t="str">
        <f>IF($E$6=Einstellungen!$F$7, Kontierung!J20,"")</f>
        <v>Mieten und Pachten</v>
      </c>
      <c r="N53"/>
      <c r="O53"/>
      <c r="P53"/>
      <c r="Q53"/>
      <c r="R53"/>
    </row>
    <row r="54" spans="1:18" ht="24.75" customHeight="1" x14ac:dyDescent="0.2">
      <c r="A54" s="81" t="s">
        <v>26</v>
      </c>
      <c r="B54" s="1118" t="s">
        <v>116</v>
      </c>
      <c r="C54" s="1118"/>
      <c r="D54" s="1118"/>
      <c r="E54" s="1118"/>
      <c r="F54" s="1119"/>
      <c r="G54" s="308">
        <v>0</v>
      </c>
      <c r="H54" s="307">
        <f t="shared" si="0"/>
        <v>0</v>
      </c>
      <c r="I54" s="500" t="e">
        <f t="shared" si="2"/>
        <v>#DIV/0!</v>
      </c>
      <c r="J54" s="448" t="e">
        <f t="shared" si="1"/>
        <v>#DIV/0!</v>
      </c>
      <c r="K54" s="201">
        <f>IF($E$6=Einstellungen!$F$7, Kontierung!I21,"")</f>
        <v>4321</v>
      </c>
      <c r="L54" s="137" t="str">
        <f>IF($E$6=Einstellungen!$F$7, Kontierung!J21,"")</f>
        <v>Benutzungsgebühren und ähnliche Entgelte</v>
      </c>
      <c r="N54"/>
      <c r="O54"/>
      <c r="P54"/>
      <c r="Q54"/>
      <c r="R54"/>
    </row>
    <row r="55" spans="1:18" ht="24.75" customHeight="1" x14ac:dyDescent="0.2">
      <c r="A55" s="81" t="s">
        <v>27</v>
      </c>
      <c r="B55" s="1118" t="s">
        <v>266</v>
      </c>
      <c r="C55" s="1118"/>
      <c r="D55" s="1118"/>
      <c r="E55" s="1118"/>
      <c r="F55" s="1119"/>
      <c r="G55" s="308">
        <v>0</v>
      </c>
      <c r="H55" s="307">
        <f t="shared" si="0"/>
        <v>0</v>
      </c>
      <c r="I55" s="500" t="e">
        <f t="shared" si="2"/>
        <v>#DIV/0!</v>
      </c>
      <c r="J55" s="448" t="e">
        <f t="shared" si="1"/>
        <v>#DIV/0!</v>
      </c>
      <c r="K55" s="201">
        <f>IF($E$6=Einstellungen!$F$7, Kontierung!I22,"")</f>
        <v>4142</v>
      </c>
      <c r="L55" s="137" t="str">
        <f>IF($E$6=Einstellungen!$F$7, Kontierung!J22,"")</f>
        <v>Zuweisungen für laufende Zwecke von Gemeinden/GV</v>
      </c>
      <c r="N55"/>
      <c r="O55"/>
      <c r="P55"/>
      <c r="Q55"/>
      <c r="R55"/>
    </row>
    <row r="56" spans="1:18" ht="24.75" customHeight="1" x14ac:dyDescent="0.2">
      <c r="A56" s="81" t="s">
        <v>89</v>
      </c>
      <c r="B56" s="1120" t="s">
        <v>117</v>
      </c>
      <c r="C56" s="1120"/>
      <c r="D56" s="1120"/>
      <c r="E56" s="1120"/>
      <c r="F56" s="1121"/>
      <c r="G56" s="308">
        <v>0</v>
      </c>
      <c r="H56" s="307">
        <f t="shared" si="0"/>
        <v>0</v>
      </c>
      <c r="I56" s="500" t="e">
        <f t="shared" si="2"/>
        <v>#DIV/0!</v>
      </c>
      <c r="J56" s="448" t="e">
        <f t="shared" si="1"/>
        <v>#DIV/0!</v>
      </c>
      <c r="K56" s="201">
        <f>IF($E$6=Einstellungen!$F$7, Kontierung!I23,"")</f>
        <v>414</v>
      </c>
      <c r="L56" s="137" t="str">
        <f>IF($E$6=Einstellungen!$F$7, Kontierung!J23,"")</f>
        <v>Zuweisungen und Zuschüsse für laufende Zwecke - Untergliederung je nach Zuschussgeber</v>
      </c>
      <c r="N56"/>
      <c r="O56"/>
      <c r="P56"/>
      <c r="Q56"/>
      <c r="R56"/>
    </row>
    <row r="57" spans="1:18" ht="24.75" customHeight="1" x14ac:dyDescent="0.2">
      <c r="A57" s="81" t="s">
        <v>102</v>
      </c>
      <c r="B57" s="399" t="s">
        <v>118</v>
      </c>
      <c r="C57" s="74"/>
      <c r="D57" s="74"/>
      <c r="E57" s="74"/>
      <c r="F57" s="75"/>
      <c r="G57" s="308">
        <v>0</v>
      </c>
      <c r="H57" s="307">
        <f t="shared" si="0"/>
        <v>0</v>
      </c>
      <c r="I57" s="500" t="e">
        <f t="shared" si="2"/>
        <v>#DIV/0!</v>
      </c>
      <c r="J57" s="448" t="e">
        <f t="shared" si="1"/>
        <v>#DIV/0!</v>
      </c>
      <c r="K57" s="201">
        <f>IF($E$6=Einstellungen!$F$7, Kontierung!I24,"")</f>
        <v>461</v>
      </c>
      <c r="L57" s="137" t="str">
        <f>IF($E$6=Einstellungen!$F$7, Kontierung!J24,"")</f>
        <v>Zinserträge</v>
      </c>
      <c r="N57"/>
      <c r="O57"/>
      <c r="P57"/>
      <c r="Q57"/>
      <c r="R57"/>
    </row>
    <row r="58" spans="1:18" ht="24.75" customHeight="1" x14ac:dyDescent="0.2">
      <c r="A58" s="81" t="s">
        <v>265</v>
      </c>
      <c r="B58" s="72" t="s">
        <v>119</v>
      </c>
      <c r="C58" s="72"/>
      <c r="D58" s="72"/>
      <c r="E58" s="72"/>
      <c r="F58" s="73"/>
      <c r="G58" s="308">
        <v>0</v>
      </c>
      <c r="H58" s="506">
        <f t="shared" si="0"/>
        <v>0</v>
      </c>
      <c r="I58" s="500" t="e">
        <f t="shared" si="2"/>
        <v>#DIV/0!</v>
      </c>
      <c r="J58" s="448" t="e">
        <f t="shared" si="1"/>
        <v>#DIV/0!</v>
      </c>
      <c r="K58" s="201" t="str">
        <f>IF($E$6=Einstellungen!$F$7, Kontierung!I25,"")</f>
        <v xml:space="preserve"> </v>
      </c>
      <c r="L58" s="137" t="str">
        <f>IF($E$6=Einstellungen!$F$7, Kontierung!J25,"")</f>
        <v xml:space="preserve"> </v>
      </c>
      <c r="N58"/>
      <c r="O58"/>
      <c r="P58"/>
      <c r="Q58"/>
      <c r="R58"/>
    </row>
    <row r="59" spans="1:18" ht="33" customHeight="1" x14ac:dyDescent="0.2">
      <c r="A59" s="130" t="s">
        <v>387</v>
      </c>
      <c r="B59" s="1124" t="s">
        <v>351</v>
      </c>
      <c r="C59" s="1124"/>
      <c r="D59" s="1124"/>
      <c r="E59" s="1124"/>
      <c r="F59" s="1125"/>
      <c r="G59" s="324">
        <f>SUM(G60:G64)</f>
        <v>0</v>
      </c>
      <c r="H59" s="324">
        <f>ROUND(G59/$D$11,2)</f>
        <v>0</v>
      </c>
      <c r="I59" s="505">
        <f>IF($D$12 =0,0,ROUND(G59/$D$12,2))</f>
        <v>0</v>
      </c>
      <c r="J59" s="448" t="e">
        <f>ROUND(G59/$D$11/$D$10,2)</f>
        <v>#DIV/0!</v>
      </c>
      <c r="K59" s="201" t="str">
        <f>IF($E$6=Einstellungen!$F$7, Kontierung!I26,"")</f>
        <v xml:space="preserve"> </v>
      </c>
      <c r="L59" s="137" t="str">
        <f>IF($E$6=Einstellungen!$F$7, Kontierung!J26,"")</f>
        <v xml:space="preserve"> </v>
      </c>
      <c r="N59"/>
      <c r="O59"/>
      <c r="P59"/>
      <c r="Q59"/>
      <c r="R59"/>
    </row>
    <row r="60" spans="1:18" ht="24.75" customHeight="1" x14ac:dyDescent="0.2">
      <c r="A60" s="249"/>
      <c r="B60" s="1034" t="s">
        <v>268</v>
      </c>
      <c r="C60" s="1034"/>
      <c r="D60" s="1034"/>
      <c r="E60" s="1034"/>
      <c r="F60" s="1035"/>
      <c r="G60" s="308">
        <v>0</v>
      </c>
      <c r="H60" s="126"/>
      <c r="I60" s="452"/>
      <c r="J60" s="448" t="e">
        <f t="shared" si="1"/>
        <v>#DIV/0!</v>
      </c>
      <c r="K60" s="201">
        <f>IF($E$6=Einstellungen!$F$7, Kontierung!I27,"")</f>
        <v>414</v>
      </c>
      <c r="L60" s="137" t="str">
        <f>IF($E$6=Einstellungen!$F$7, Kontierung!J27,"")</f>
        <v>Zuweisungen und Zuschüsse für laufende Zwecke - Untergliederung je nach Zuschussgeber</v>
      </c>
      <c r="N60"/>
      <c r="O60"/>
      <c r="P60"/>
      <c r="Q60"/>
      <c r="R60"/>
    </row>
    <row r="61" spans="1:18" ht="24.75" customHeight="1" x14ac:dyDescent="0.2">
      <c r="A61" s="249"/>
      <c r="B61" s="1034" t="s">
        <v>269</v>
      </c>
      <c r="C61" s="1034"/>
      <c r="D61" s="1034"/>
      <c r="E61" s="1034"/>
      <c r="F61" s="1035"/>
      <c r="G61" s="308">
        <v>0</v>
      </c>
      <c r="H61" s="126"/>
      <c r="I61" s="452"/>
      <c r="J61" s="448" t="e">
        <f t="shared" si="1"/>
        <v>#DIV/0!</v>
      </c>
      <c r="K61" s="201">
        <f>IF($E$6=Einstellungen!$F$7, Kontierung!I28,"")</f>
        <v>4711</v>
      </c>
      <c r="L61" s="137" t="str">
        <f>IF($E$6=Einstellungen!$F$7, Kontierung!J28,"")</f>
        <v>aktivierte Eigenleistungen</v>
      </c>
      <c r="N61"/>
      <c r="O61"/>
      <c r="P61"/>
      <c r="Q61"/>
      <c r="R61"/>
    </row>
    <row r="62" spans="1:18" ht="24.75" customHeight="1" x14ac:dyDescent="0.2">
      <c r="A62" s="249"/>
      <c r="B62" s="1034" t="s">
        <v>140</v>
      </c>
      <c r="C62" s="1034"/>
      <c r="D62" s="1034"/>
      <c r="E62" s="1034"/>
      <c r="F62" s="1035"/>
      <c r="G62" s="308">
        <v>0</v>
      </c>
      <c r="H62" s="126"/>
      <c r="I62" s="452"/>
      <c r="J62" s="448" t="e">
        <f t="shared" si="1"/>
        <v>#DIV/0!</v>
      </c>
      <c r="K62" s="201" t="str">
        <f>IF($E$6=Einstellungen!$F$7, Kontierung!I29,"")</f>
        <v xml:space="preserve"> </v>
      </c>
      <c r="L62" s="137" t="str">
        <f>IF($E$6=Einstellungen!$F$7, Kontierung!J29,"")</f>
        <v xml:space="preserve"> </v>
      </c>
      <c r="N62"/>
      <c r="O62"/>
      <c r="P62"/>
      <c r="Q62"/>
      <c r="R62"/>
    </row>
    <row r="63" spans="1:18" ht="24.75" customHeight="1" x14ac:dyDescent="0.2">
      <c r="A63" s="249"/>
      <c r="B63" s="1034" t="s">
        <v>270</v>
      </c>
      <c r="C63" s="1034"/>
      <c r="D63" s="1034"/>
      <c r="E63" s="1034"/>
      <c r="F63" s="1035"/>
      <c r="G63" s="308">
        <v>0</v>
      </c>
      <c r="H63" s="126"/>
      <c r="I63" s="452"/>
      <c r="J63" s="448" t="e">
        <f>ROUND(G63/$D$11/$D$10,2)</f>
        <v>#DIV/0!</v>
      </c>
      <c r="K63" s="201" t="str">
        <f>IF($E$6=Einstellungen!$F$7, Kontierung!I30,"")</f>
        <v xml:space="preserve"> </v>
      </c>
      <c r="L63" s="137" t="str">
        <f>IF($E$6=Einstellungen!$F$7, Kontierung!J30,"")</f>
        <v xml:space="preserve"> </v>
      </c>
      <c r="N63"/>
      <c r="O63"/>
      <c r="P63"/>
      <c r="Q63"/>
      <c r="R63"/>
    </row>
    <row r="64" spans="1:18" ht="24.75" customHeight="1" thickBot="1" x14ac:dyDescent="0.25">
      <c r="A64" s="454"/>
      <c r="B64" s="1122" t="s">
        <v>271</v>
      </c>
      <c r="C64" s="1122"/>
      <c r="D64" s="1122"/>
      <c r="E64" s="1122"/>
      <c r="F64" s="1123"/>
      <c r="G64" s="455">
        <v>0</v>
      </c>
      <c r="H64" s="456"/>
      <c r="I64" s="457"/>
      <c r="J64" s="449" t="e">
        <f t="shared" si="1"/>
        <v>#DIV/0!</v>
      </c>
      <c r="K64" s="201" t="str">
        <f>IF($E$6=Einstellungen!$F$7, Kontierung!I31,"")</f>
        <v xml:space="preserve"> </v>
      </c>
      <c r="L64" s="137" t="str">
        <f>IF($E$6=Einstellungen!$F$7, Kontierung!J31,"")</f>
        <v xml:space="preserve"> </v>
      </c>
      <c r="N64"/>
      <c r="O64"/>
      <c r="P64"/>
      <c r="Q64"/>
      <c r="R64"/>
    </row>
    <row r="65" spans="1:18" s="468" customFormat="1" ht="29.25" customHeight="1" thickBot="1" x14ac:dyDescent="0.3">
      <c r="A65" s="464"/>
      <c r="B65" s="1033" t="s">
        <v>625</v>
      </c>
      <c r="C65" s="1040"/>
      <c r="D65" s="1040"/>
      <c r="E65" s="1040"/>
      <c r="F65" s="1040"/>
      <c r="G65" s="458">
        <f>SUM(G35:G58,G29)</f>
        <v>0</v>
      </c>
      <c r="H65" s="495">
        <f>ROUND(G65/$D$11,2)</f>
        <v>0</v>
      </c>
      <c r="I65" s="496" t="e">
        <f>SUM(I35:I58,I29)</f>
        <v>#DIV/0!</v>
      </c>
      <c r="J65" s="465" t="e">
        <f>SUM(J35:J58)+J29</f>
        <v>#DIV/0!</v>
      </c>
      <c r="K65" s="466"/>
      <c r="L65" s="467"/>
      <c r="N65" s="469"/>
      <c r="O65" s="469"/>
      <c r="P65" s="469"/>
      <c r="Q65" s="469"/>
      <c r="R65" s="469"/>
    </row>
    <row r="66" spans="1:18" s="2" customFormat="1" ht="15" x14ac:dyDescent="0.2">
      <c r="A66" s="405"/>
      <c r="C66" s="459"/>
      <c r="D66" s="460"/>
      <c r="E66" s="461"/>
      <c r="F66" s="461"/>
      <c r="G66" s="462"/>
      <c r="H66" s="331"/>
      <c r="I66" s="276"/>
      <c r="J66" s="276"/>
      <c r="K66" s="202"/>
      <c r="L66" s="142"/>
      <c r="N66"/>
      <c r="O66"/>
      <c r="P66"/>
      <c r="Q66"/>
      <c r="R66"/>
    </row>
    <row r="67" spans="1:18" s="2" customFormat="1" ht="15" x14ac:dyDescent="0.2">
      <c r="A67" s="471"/>
      <c r="C67" s="459"/>
      <c r="D67" s="460"/>
      <c r="E67" s="461"/>
      <c r="F67" s="461"/>
      <c r="G67" s="462"/>
      <c r="H67" s="331"/>
      <c r="I67" s="276"/>
      <c r="J67" s="276"/>
      <c r="K67" s="202"/>
      <c r="L67" s="142"/>
      <c r="N67"/>
      <c r="O67"/>
      <c r="P67"/>
      <c r="Q67"/>
      <c r="R67"/>
    </row>
    <row r="68" spans="1:18" s="2" customFormat="1" ht="15.75" thickBot="1" x14ac:dyDescent="0.25">
      <c r="B68" s="3"/>
      <c r="C68" s="4"/>
      <c r="D68" s="16"/>
      <c r="E68" s="17"/>
      <c r="F68" s="17"/>
      <c r="G68" s="310"/>
      <c r="H68" s="22"/>
      <c r="I68" s="276"/>
      <c r="J68" s="276"/>
      <c r="K68" s="202"/>
      <c r="L68" s="142"/>
      <c r="N68"/>
      <c r="O68"/>
      <c r="P68"/>
      <c r="Q68"/>
      <c r="R68"/>
    </row>
    <row r="69" spans="1:18" ht="50.25" customHeight="1" thickBot="1" x14ac:dyDescent="0.25">
      <c r="A69" s="350" t="s">
        <v>29</v>
      </c>
      <c r="B69" s="1128" t="s">
        <v>388</v>
      </c>
      <c r="C69" s="1128"/>
      <c r="D69" s="1128"/>
      <c r="E69" s="1128"/>
      <c r="F69" s="1129"/>
      <c r="G69" s="436" t="s">
        <v>607</v>
      </c>
      <c r="H69" s="437" t="s">
        <v>605</v>
      </c>
      <c r="I69" s="451" t="s">
        <v>624</v>
      </c>
      <c r="J69" s="439" t="s">
        <v>611</v>
      </c>
      <c r="K69" s="203"/>
      <c r="L69" s="138"/>
      <c r="N69"/>
      <c r="O69"/>
      <c r="P69"/>
      <c r="Q69"/>
      <c r="R69"/>
    </row>
    <row r="70" spans="1:18" s="509" customFormat="1" ht="45" customHeight="1" thickBot="1" x14ac:dyDescent="0.3">
      <c r="A70" s="470" t="s">
        <v>627</v>
      </c>
      <c r="B70" s="1032" t="s">
        <v>389</v>
      </c>
      <c r="C70" s="1032"/>
      <c r="D70" s="1032"/>
      <c r="E70" s="1032"/>
      <c r="F70" s="1032"/>
      <c r="G70" s="1032"/>
      <c r="H70" s="1032"/>
      <c r="I70" s="1113"/>
      <c r="J70" s="507"/>
      <c r="K70" s="466"/>
      <c r="L70" s="508"/>
      <c r="N70" s="469"/>
      <c r="O70" s="469"/>
      <c r="P70" s="469"/>
      <c r="Q70" s="469"/>
      <c r="R70" s="469"/>
    </row>
    <row r="71" spans="1:18" ht="24.75" customHeight="1" x14ac:dyDescent="0.2">
      <c r="A71" s="325" t="s">
        <v>416</v>
      </c>
      <c r="B71" s="302" t="s">
        <v>106</v>
      </c>
      <c r="C71" s="316"/>
      <c r="D71" s="316"/>
      <c r="E71" s="316"/>
      <c r="F71" s="317"/>
      <c r="G71" s="318"/>
      <c r="H71" s="302"/>
      <c r="I71" s="472"/>
      <c r="J71" s="510"/>
      <c r="K71" s="201" t="str">
        <f>IF($E$6=Einstellungen!$F$7, Kontierung!I34,"")</f>
        <v>5012, 5032</v>
      </c>
      <c r="L71" s="137" t="str">
        <f>IF($E$6=Einstellungen!$F$7, Kontierung!J34,"")</f>
        <v>Personalaufwand, Beiträge zur gesetzl. SV für tariflich Beschäftigte</v>
      </c>
      <c r="N71"/>
      <c r="O71"/>
      <c r="P71"/>
      <c r="Q71"/>
      <c r="R71"/>
    </row>
    <row r="72" spans="1:18" ht="24.75" customHeight="1" x14ac:dyDescent="0.2">
      <c r="A72" s="325" t="s">
        <v>417</v>
      </c>
      <c r="B72" s="302" t="s">
        <v>390</v>
      </c>
      <c r="C72" s="316"/>
      <c r="D72" s="316"/>
      <c r="E72" s="316"/>
      <c r="F72" s="317"/>
      <c r="G72" s="307">
        <f>ROUND(I17*I12*12,2)</f>
        <v>0</v>
      </c>
      <c r="H72" s="307">
        <f t="shared" ref="H72:H80" si="4">ROUND(G72/$D$11,2)</f>
        <v>0</v>
      </c>
      <c r="I72" s="473" t="e">
        <f>ROUND(G72/$D$11/$D$10,2)</f>
        <v>#DIV/0!</v>
      </c>
      <c r="J72" s="511" t="e">
        <f>ROUND(G72/$D$11/$D$10,2)</f>
        <v>#DIV/0!</v>
      </c>
      <c r="K72" s="201" t="str">
        <f>IF($E$6=Einstellungen!$F$7, Kontierung!I35,"")</f>
        <v>5012, 5032</v>
      </c>
      <c r="L72" s="137" t="str">
        <f>IF($E$6=Einstellungen!$F$7, Kontierung!J35,"")</f>
        <v>Personalaufwand, Beiträge zur gesetzl. SV für tariflich Beschäftigte</v>
      </c>
      <c r="N72"/>
      <c r="O72"/>
      <c r="P72"/>
      <c r="Q72"/>
      <c r="R72"/>
    </row>
    <row r="73" spans="1:18" ht="24.75" customHeight="1" x14ac:dyDescent="0.2">
      <c r="A73" s="474"/>
      <c r="B73" s="302" t="s">
        <v>391</v>
      </c>
      <c r="C73" s="316"/>
      <c r="D73" s="316"/>
      <c r="E73" s="316"/>
      <c r="F73" s="317"/>
      <c r="G73" s="307">
        <f>ROUND(I18*I12*12,2)</f>
        <v>0</v>
      </c>
      <c r="H73" s="324">
        <f t="shared" si="4"/>
        <v>0</v>
      </c>
      <c r="I73" s="473" t="e">
        <f t="shared" ref="I73:I74" si="5">ROUND(G73/$D$11/$D$10,2)</f>
        <v>#DIV/0!</v>
      </c>
      <c r="J73" s="511" t="e">
        <f t="shared" ref="J73:J76" si="6">ROUND(G73/$D$11/$D$10,2)</f>
        <v>#DIV/0!</v>
      </c>
      <c r="K73" s="201" t="str">
        <f>IF($E$6=Einstellungen!$F$7, Kontierung!I36,"")</f>
        <v>5012, 5032</v>
      </c>
      <c r="L73" s="137" t="str">
        <f>IF($E$6=Einstellungen!$F$7, Kontierung!J36,"")</f>
        <v>Personalaufwand, Beiträge zur gesetzl. SV für tariflich Beschäftigte</v>
      </c>
      <c r="N73"/>
      <c r="O73"/>
      <c r="P73"/>
      <c r="Q73"/>
      <c r="R73"/>
    </row>
    <row r="74" spans="1:18" ht="24.75" customHeight="1" x14ac:dyDescent="0.2">
      <c r="A74" s="475"/>
      <c r="B74" s="321" t="s">
        <v>352</v>
      </c>
      <c r="C74" s="322"/>
      <c r="D74" s="322"/>
      <c r="E74" s="322"/>
      <c r="F74" s="323"/>
      <c r="G74" s="319">
        <f>ROUND(Einstellungen!C21*I13*12,2)</f>
        <v>0</v>
      </c>
      <c r="H74" s="324">
        <f t="shared" si="4"/>
        <v>0</v>
      </c>
      <c r="I74" s="473" t="e">
        <f t="shared" si="5"/>
        <v>#DIV/0!</v>
      </c>
      <c r="J74" s="511" t="e">
        <f t="shared" si="6"/>
        <v>#DIV/0!</v>
      </c>
      <c r="K74" s="201"/>
      <c r="L74" s="137"/>
      <c r="N74"/>
      <c r="O74"/>
      <c r="P74"/>
      <c r="Q74"/>
      <c r="R74"/>
    </row>
    <row r="75" spans="1:18" ht="32.25" customHeight="1" x14ac:dyDescent="0.2">
      <c r="A75" s="476" t="s">
        <v>414</v>
      </c>
      <c r="B75" s="1160" t="s">
        <v>600</v>
      </c>
      <c r="C75" s="1160"/>
      <c r="D75" s="1160"/>
      <c r="E75" s="1160"/>
      <c r="F75" s="1161"/>
      <c r="G75" s="311">
        <v>0</v>
      </c>
      <c r="H75" s="324">
        <f t="shared" si="4"/>
        <v>0</v>
      </c>
      <c r="I75" s="499" t="e">
        <f t="shared" ref="I75:I76" si="7">ROUND((G75/$D$12),2)</f>
        <v>#DIV/0!</v>
      </c>
      <c r="J75" s="511" t="e">
        <f t="shared" si="6"/>
        <v>#DIV/0!</v>
      </c>
      <c r="K75" s="201"/>
      <c r="L75" s="137"/>
      <c r="N75"/>
      <c r="O75"/>
      <c r="P75"/>
      <c r="Q75"/>
      <c r="R75"/>
    </row>
    <row r="76" spans="1:18" ht="24.75" customHeight="1" thickBot="1" x14ac:dyDescent="0.25">
      <c r="A76" s="477" t="s">
        <v>415</v>
      </c>
      <c r="B76" s="1162" t="s">
        <v>392</v>
      </c>
      <c r="C76" s="1162"/>
      <c r="D76" s="1162"/>
      <c r="E76" s="1162"/>
      <c r="F76" s="1163"/>
      <c r="G76" s="324">
        <f>SUM(G77:G80)+G81+G90+G91+G92</f>
        <v>0</v>
      </c>
      <c r="H76" s="324">
        <f>ROUND(G76/$D$11,2)</f>
        <v>0</v>
      </c>
      <c r="I76" s="499" t="e">
        <f t="shared" si="7"/>
        <v>#DIV/0!</v>
      </c>
      <c r="J76" s="512" t="e">
        <f t="shared" si="6"/>
        <v>#DIV/0!</v>
      </c>
      <c r="K76" s="201"/>
      <c r="L76" s="137"/>
      <c r="N76"/>
      <c r="O76"/>
      <c r="P76"/>
      <c r="Q76"/>
      <c r="R76"/>
    </row>
    <row r="77" spans="1:18" ht="24.75" customHeight="1" x14ac:dyDescent="0.2">
      <c r="A77" s="478" t="s">
        <v>413</v>
      </c>
      <c r="B77" s="1036" t="s">
        <v>394</v>
      </c>
      <c r="C77" s="1036"/>
      <c r="D77" s="1036"/>
      <c r="E77" s="1036"/>
      <c r="F77" s="1037"/>
      <c r="G77" s="311">
        <v>0</v>
      </c>
      <c r="H77" s="318">
        <f t="shared" si="4"/>
        <v>0</v>
      </c>
      <c r="I77" s="479"/>
      <c r="J77" s="513"/>
      <c r="K77" s="201"/>
      <c r="L77" s="137"/>
      <c r="N77"/>
      <c r="O77"/>
      <c r="P77"/>
      <c r="Q77"/>
      <c r="R77"/>
    </row>
    <row r="78" spans="1:18" ht="32.25" customHeight="1" x14ac:dyDescent="0.2">
      <c r="A78" s="480" t="s">
        <v>393</v>
      </c>
      <c r="B78" s="1036" t="s">
        <v>395</v>
      </c>
      <c r="C78" s="1036"/>
      <c r="D78" s="1036"/>
      <c r="E78" s="1036"/>
      <c r="F78" s="1037"/>
      <c r="G78" s="311">
        <v>0</v>
      </c>
      <c r="H78" s="318">
        <f t="shared" si="4"/>
        <v>0</v>
      </c>
      <c r="I78" s="481"/>
      <c r="J78" s="514"/>
      <c r="K78" s="201"/>
      <c r="L78" s="137"/>
      <c r="N78"/>
      <c r="O78"/>
      <c r="P78"/>
      <c r="Q78"/>
      <c r="R78"/>
    </row>
    <row r="79" spans="1:18" ht="48.75" customHeight="1" x14ac:dyDescent="0.2">
      <c r="A79" s="480" t="s">
        <v>412</v>
      </c>
      <c r="B79" s="1036" t="s">
        <v>626</v>
      </c>
      <c r="C79" s="1036"/>
      <c r="D79" s="1036"/>
      <c r="E79" s="1036"/>
      <c r="F79" s="1037"/>
      <c r="G79" s="311">
        <v>0</v>
      </c>
      <c r="H79" s="497">
        <f t="shared" si="4"/>
        <v>0</v>
      </c>
      <c r="I79" s="481"/>
      <c r="J79" s="514"/>
      <c r="K79" s="201"/>
      <c r="L79" s="137"/>
      <c r="N79"/>
      <c r="O79"/>
      <c r="P79"/>
      <c r="Q79"/>
      <c r="R79"/>
    </row>
    <row r="80" spans="1:18" ht="32.25" customHeight="1" x14ac:dyDescent="0.2">
      <c r="A80" s="480" t="s">
        <v>411</v>
      </c>
      <c r="B80" s="1036" t="s">
        <v>396</v>
      </c>
      <c r="C80" s="1036"/>
      <c r="D80" s="1036"/>
      <c r="E80" s="1036"/>
      <c r="F80" s="1037"/>
      <c r="G80" s="311">
        <v>0</v>
      </c>
      <c r="H80" s="497">
        <f t="shared" si="4"/>
        <v>0</v>
      </c>
      <c r="I80" s="481"/>
      <c r="J80" s="514"/>
      <c r="K80" s="201"/>
      <c r="L80" s="137"/>
      <c r="N80"/>
      <c r="O80"/>
      <c r="P80"/>
      <c r="Q80"/>
      <c r="R80"/>
    </row>
    <row r="81" spans="1:18" ht="24.75" customHeight="1" x14ac:dyDescent="0.2">
      <c r="A81" s="130" t="s">
        <v>410</v>
      </c>
      <c r="B81" s="1114" t="s">
        <v>397</v>
      </c>
      <c r="C81" s="1114"/>
      <c r="D81" s="1114"/>
      <c r="E81" s="1114"/>
      <c r="F81" s="1115"/>
      <c r="G81" s="307">
        <f>SUM(G82:G89)</f>
        <v>0</v>
      </c>
      <c r="H81" s="318">
        <f>SUM(H82:H89)</f>
        <v>0</v>
      </c>
      <c r="I81" s="481"/>
      <c r="J81" s="514"/>
      <c r="K81" s="201"/>
      <c r="L81" s="137"/>
      <c r="N81"/>
      <c r="O81"/>
      <c r="P81"/>
      <c r="Q81"/>
      <c r="R81"/>
    </row>
    <row r="82" spans="1:18" ht="24.75" customHeight="1" x14ac:dyDescent="0.2">
      <c r="A82" s="482"/>
      <c r="B82" s="1036" t="s">
        <v>398</v>
      </c>
      <c r="C82" s="1036"/>
      <c r="D82" s="1036"/>
      <c r="E82" s="1036"/>
      <c r="F82" s="1037"/>
      <c r="G82" s="311">
        <v>0</v>
      </c>
      <c r="H82" s="318">
        <f>ROUND(G82/$D$11,2)</f>
        <v>0</v>
      </c>
      <c r="I82" s="481"/>
      <c r="J82" s="514"/>
      <c r="K82" s="201"/>
      <c r="L82" s="137"/>
      <c r="N82"/>
      <c r="O82"/>
      <c r="P82"/>
      <c r="Q82"/>
      <c r="R82"/>
    </row>
    <row r="83" spans="1:18" ht="24.75" customHeight="1" x14ac:dyDescent="0.2">
      <c r="A83" s="249"/>
      <c r="B83" s="1036" t="s">
        <v>123</v>
      </c>
      <c r="C83" s="1036"/>
      <c r="D83" s="1036"/>
      <c r="E83" s="1036"/>
      <c r="F83" s="1037"/>
      <c r="G83" s="311">
        <v>0</v>
      </c>
      <c r="H83" s="318">
        <f t="shared" ref="H83:H90" si="8">ROUND(G83/$D$11,2)</f>
        <v>0</v>
      </c>
      <c r="I83" s="481"/>
      <c r="J83" s="514"/>
      <c r="K83" s="201"/>
      <c r="L83" s="137"/>
      <c r="N83"/>
      <c r="O83"/>
      <c r="P83"/>
      <c r="Q83"/>
      <c r="R83"/>
    </row>
    <row r="84" spans="1:18" ht="24.75" customHeight="1" x14ac:dyDescent="0.2">
      <c r="A84" s="249"/>
      <c r="B84" s="1036" t="s">
        <v>126</v>
      </c>
      <c r="C84" s="1036"/>
      <c r="D84" s="1036"/>
      <c r="E84" s="1036"/>
      <c r="F84" s="1037"/>
      <c r="G84" s="311">
        <v>0</v>
      </c>
      <c r="H84" s="318">
        <f t="shared" si="8"/>
        <v>0</v>
      </c>
      <c r="I84" s="481"/>
      <c r="J84" s="514"/>
      <c r="K84" s="201"/>
      <c r="L84" s="137"/>
      <c r="N84"/>
      <c r="O84"/>
      <c r="P84"/>
      <c r="Q84"/>
      <c r="R84"/>
    </row>
    <row r="85" spans="1:18" ht="24.75" customHeight="1" x14ac:dyDescent="0.2">
      <c r="A85" s="249"/>
      <c r="B85" s="1036" t="s">
        <v>399</v>
      </c>
      <c r="C85" s="1036"/>
      <c r="D85" s="1036"/>
      <c r="E85" s="1036"/>
      <c r="F85" s="1037"/>
      <c r="G85" s="311">
        <v>0</v>
      </c>
      <c r="H85" s="318">
        <f t="shared" si="8"/>
        <v>0</v>
      </c>
      <c r="I85" s="481"/>
      <c r="J85" s="514"/>
      <c r="K85" s="201"/>
      <c r="L85" s="137"/>
      <c r="N85"/>
      <c r="O85"/>
      <c r="P85"/>
      <c r="Q85"/>
      <c r="R85"/>
    </row>
    <row r="86" spans="1:18" ht="24.75" customHeight="1" x14ac:dyDescent="0.2">
      <c r="A86" s="249"/>
      <c r="B86" s="1036" t="s">
        <v>128</v>
      </c>
      <c r="C86" s="1036"/>
      <c r="D86" s="1036"/>
      <c r="E86" s="1036"/>
      <c r="F86" s="1037"/>
      <c r="G86" s="311">
        <v>0</v>
      </c>
      <c r="H86" s="318">
        <f t="shared" si="8"/>
        <v>0</v>
      </c>
      <c r="I86" s="481"/>
      <c r="J86" s="514"/>
      <c r="K86" s="201"/>
      <c r="L86" s="137"/>
      <c r="N86"/>
      <c r="O86"/>
      <c r="P86"/>
      <c r="Q86"/>
      <c r="R86"/>
    </row>
    <row r="87" spans="1:18" ht="24.75" customHeight="1" x14ac:dyDescent="0.2">
      <c r="A87" s="249"/>
      <c r="B87" s="1036" t="s">
        <v>400</v>
      </c>
      <c r="C87" s="1036"/>
      <c r="D87" s="1036"/>
      <c r="E87" s="1036"/>
      <c r="F87" s="1037"/>
      <c r="G87" s="311">
        <v>0</v>
      </c>
      <c r="H87" s="318">
        <f t="shared" si="8"/>
        <v>0</v>
      </c>
      <c r="I87" s="481"/>
      <c r="J87" s="514"/>
      <c r="K87" s="201"/>
      <c r="L87" s="137"/>
      <c r="N87"/>
      <c r="O87"/>
      <c r="P87"/>
      <c r="Q87"/>
      <c r="R87"/>
    </row>
    <row r="88" spans="1:18" ht="52.5" customHeight="1" x14ac:dyDescent="0.2">
      <c r="A88" s="355"/>
      <c r="B88" s="1114" t="s">
        <v>616</v>
      </c>
      <c r="C88" s="1114"/>
      <c r="D88" s="1114"/>
      <c r="E88" s="1114"/>
      <c r="F88" s="1115"/>
      <c r="G88" s="307">
        <f>G38</f>
        <v>0</v>
      </c>
      <c r="H88" s="318">
        <f t="shared" si="8"/>
        <v>0</v>
      </c>
      <c r="I88" s="481"/>
      <c r="J88" s="514"/>
      <c r="K88" s="201"/>
      <c r="L88" s="137"/>
      <c r="N88" s="396"/>
      <c r="O88"/>
      <c r="P88"/>
      <c r="Q88"/>
      <c r="R88"/>
    </row>
    <row r="89" spans="1:18" ht="24.75" customHeight="1" x14ac:dyDescent="0.2">
      <c r="A89" s="483"/>
      <c r="B89" s="1036" t="s">
        <v>401</v>
      </c>
      <c r="C89" s="1036"/>
      <c r="D89" s="1036"/>
      <c r="E89" s="1036"/>
      <c r="F89" s="1037"/>
      <c r="G89" s="311">
        <v>0</v>
      </c>
      <c r="H89" s="318">
        <f t="shared" si="8"/>
        <v>0</v>
      </c>
      <c r="I89" s="481"/>
      <c r="J89" s="514"/>
      <c r="K89" s="201"/>
      <c r="L89" s="137"/>
      <c r="N89"/>
      <c r="O89"/>
      <c r="P89"/>
      <c r="Q89"/>
      <c r="R89"/>
    </row>
    <row r="90" spans="1:18" ht="24.75" customHeight="1" x14ac:dyDescent="0.2">
      <c r="A90" s="476" t="s">
        <v>402</v>
      </c>
      <c r="B90" s="1036" t="s">
        <v>403</v>
      </c>
      <c r="C90" s="1036"/>
      <c r="D90" s="1036"/>
      <c r="E90" s="1036"/>
      <c r="F90" s="1037"/>
      <c r="G90" s="311">
        <v>0</v>
      </c>
      <c r="H90" s="318">
        <f t="shared" si="8"/>
        <v>0</v>
      </c>
      <c r="I90" s="481"/>
      <c r="J90" s="514"/>
      <c r="K90" s="201"/>
      <c r="L90" s="137"/>
      <c r="N90"/>
      <c r="O90"/>
      <c r="P90"/>
      <c r="Q90"/>
      <c r="R90"/>
    </row>
    <row r="91" spans="1:18" ht="24.75" customHeight="1" x14ac:dyDescent="0.2">
      <c r="A91" s="480" t="s">
        <v>409</v>
      </c>
      <c r="B91" s="1036" t="s">
        <v>404</v>
      </c>
      <c r="C91" s="1036"/>
      <c r="D91" s="1036"/>
      <c r="E91" s="1036"/>
      <c r="F91" s="1037"/>
      <c r="G91" s="311">
        <v>0</v>
      </c>
      <c r="H91" s="318">
        <f>ROUND(G91/$D$11,2)</f>
        <v>0</v>
      </c>
      <c r="I91" s="481"/>
      <c r="J91" s="514"/>
      <c r="K91" s="201"/>
      <c r="L91" s="137"/>
      <c r="N91"/>
      <c r="O91"/>
      <c r="P91"/>
      <c r="Q91"/>
      <c r="R91"/>
    </row>
    <row r="92" spans="1:18" ht="24.75" customHeight="1" x14ac:dyDescent="0.2">
      <c r="A92" s="130" t="s">
        <v>408</v>
      </c>
      <c r="B92" s="1114" t="s">
        <v>132</v>
      </c>
      <c r="C92" s="1114"/>
      <c r="D92" s="1114"/>
      <c r="E92" s="1114"/>
      <c r="F92" s="1115"/>
      <c r="G92" s="307">
        <f>SUM(G93:G97)</f>
        <v>0</v>
      </c>
      <c r="H92" s="318">
        <f>SUM(H93:H97)</f>
        <v>0</v>
      </c>
      <c r="I92" s="481"/>
      <c r="J92" s="514"/>
      <c r="K92" s="201"/>
      <c r="L92" s="137"/>
      <c r="N92"/>
      <c r="O92"/>
      <c r="P92"/>
      <c r="Q92"/>
      <c r="R92"/>
    </row>
    <row r="93" spans="1:18" ht="24.75" customHeight="1" x14ac:dyDescent="0.2">
      <c r="A93" s="482"/>
      <c r="B93" s="1036" t="s">
        <v>133</v>
      </c>
      <c r="C93" s="1036"/>
      <c r="D93" s="1036"/>
      <c r="E93" s="1036"/>
      <c r="F93" s="1037"/>
      <c r="G93" s="311">
        <v>0</v>
      </c>
      <c r="H93" s="318">
        <f>ROUND(G93/$D$11,2)</f>
        <v>0</v>
      </c>
      <c r="I93" s="481"/>
      <c r="J93" s="514"/>
      <c r="K93" s="201"/>
      <c r="L93" s="137"/>
      <c r="N93"/>
      <c r="O93"/>
      <c r="P93"/>
      <c r="Q93"/>
      <c r="R93"/>
    </row>
    <row r="94" spans="1:18" ht="24.75" customHeight="1" x14ac:dyDescent="0.2">
      <c r="A94" s="249"/>
      <c r="B94" s="1036" t="s">
        <v>134</v>
      </c>
      <c r="C94" s="1036"/>
      <c r="D94" s="1036"/>
      <c r="E94" s="1036"/>
      <c r="F94" s="1037"/>
      <c r="G94" s="311">
        <v>0</v>
      </c>
      <c r="H94" s="318">
        <f t="shared" ref="H94:H96" si="9">ROUND(G94/$D$11,2)</f>
        <v>0</v>
      </c>
      <c r="I94" s="481"/>
      <c r="J94" s="514"/>
      <c r="K94" s="201"/>
      <c r="L94" s="137"/>
      <c r="N94"/>
      <c r="O94"/>
      <c r="P94"/>
      <c r="Q94"/>
      <c r="R94"/>
    </row>
    <row r="95" spans="1:18" ht="24.75" customHeight="1" x14ac:dyDescent="0.2">
      <c r="A95" s="249"/>
      <c r="B95" s="1036" t="s">
        <v>135</v>
      </c>
      <c r="C95" s="1036"/>
      <c r="D95" s="1036"/>
      <c r="E95" s="1036"/>
      <c r="F95" s="1037"/>
      <c r="G95" s="311">
        <v>0</v>
      </c>
      <c r="H95" s="318">
        <f t="shared" si="9"/>
        <v>0</v>
      </c>
      <c r="I95" s="481"/>
      <c r="J95" s="514"/>
      <c r="K95" s="201"/>
      <c r="L95" s="137"/>
      <c r="N95"/>
      <c r="O95"/>
      <c r="P95"/>
      <c r="Q95"/>
      <c r="R95"/>
    </row>
    <row r="96" spans="1:18" ht="24.75" customHeight="1" x14ac:dyDescent="0.2">
      <c r="A96" s="249"/>
      <c r="B96" s="1036" t="s">
        <v>32</v>
      </c>
      <c r="C96" s="1036"/>
      <c r="D96" s="1036"/>
      <c r="E96" s="1036"/>
      <c r="F96" s="1037"/>
      <c r="G96" s="311">
        <v>0</v>
      </c>
      <c r="H96" s="318">
        <f t="shared" si="9"/>
        <v>0</v>
      </c>
      <c r="I96" s="481"/>
      <c r="J96" s="514"/>
      <c r="K96" s="201"/>
      <c r="L96" s="137"/>
      <c r="N96"/>
      <c r="O96"/>
      <c r="P96"/>
      <c r="Q96"/>
      <c r="R96"/>
    </row>
    <row r="97" spans="1:18" ht="24.75" customHeight="1" thickBot="1" x14ac:dyDescent="0.25">
      <c r="A97" s="454"/>
      <c r="B97" s="1126" t="s">
        <v>141</v>
      </c>
      <c r="C97" s="1126"/>
      <c r="D97" s="1126"/>
      <c r="E97" s="1126"/>
      <c r="F97" s="1127"/>
      <c r="G97" s="484">
        <v>0</v>
      </c>
      <c r="H97" s="498">
        <f>ROUND(G97/$D$11,2)</f>
        <v>0</v>
      </c>
      <c r="I97" s="485"/>
      <c r="J97" s="515"/>
      <c r="K97" s="201"/>
      <c r="L97" s="137"/>
      <c r="N97"/>
      <c r="O97"/>
      <c r="P97"/>
      <c r="Q97"/>
      <c r="R97"/>
    </row>
    <row r="98" spans="1:18" s="468" customFormat="1" ht="29.25" customHeight="1" thickBot="1" x14ac:dyDescent="0.3">
      <c r="A98" s="464"/>
      <c r="B98" s="1033" t="s">
        <v>227</v>
      </c>
      <c r="C98" s="1040"/>
      <c r="D98" s="1040"/>
      <c r="E98" s="1040"/>
      <c r="F98" s="1040"/>
      <c r="G98" s="458">
        <f>SUM(G72:G76)</f>
        <v>0</v>
      </c>
      <c r="H98" s="495">
        <f>ROUND(G98/$D$11,2)</f>
        <v>0</v>
      </c>
      <c r="I98" s="496" t="e">
        <f>I72+I73+I74+I75+I76+I8</f>
        <v>#DIV/0!</v>
      </c>
      <c r="J98" s="516" t="e">
        <f>ROUND(G98/$D$11/$D$10,2)</f>
        <v>#DIV/0!</v>
      </c>
      <c r="K98" s="466"/>
      <c r="L98" s="467"/>
      <c r="N98" s="469"/>
      <c r="O98" s="469"/>
      <c r="P98" s="469"/>
      <c r="Q98" s="469"/>
      <c r="R98" s="469"/>
    </row>
    <row r="99" spans="1:18" s="489" customFormat="1" ht="13.5" customHeight="1" thickBot="1" x14ac:dyDescent="0.3">
      <c r="A99" s="490"/>
      <c r="B99" s="486"/>
      <c r="C99" s="486"/>
      <c r="D99" s="486"/>
      <c r="E99" s="486"/>
      <c r="F99" s="486"/>
      <c r="G99" s="487"/>
      <c r="H99" s="488"/>
      <c r="I99" s="488"/>
      <c r="J99" s="491"/>
      <c r="K99" s="492"/>
      <c r="L99" s="493"/>
    </row>
    <row r="100" spans="1:18" s="509" customFormat="1" ht="45" customHeight="1" thickBot="1" x14ac:dyDescent="0.3">
      <c r="A100" s="470" t="s">
        <v>406</v>
      </c>
      <c r="B100" s="1032" t="s">
        <v>405</v>
      </c>
      <c r="C100" s="1032"/>
      <c r="D100" s="1032"/>
      <c r="E100" s="1032"/>
      <c r="F100" s="1032"/>
      <c r="G100" s="1032"/>
      <c r="H100" s="1032"/>
      <c r="I100" s="1113"/>
      <c r="J100" s="507"/>
      <c r="K100" s="466"/>
      <c r="L100" s="508"/>
    </row>
    <row r="101" spans="1:18" ht="24.75" customHeight="1" thickBot="1" x14ac:dyDescent="0.25">
      <c r="A101" s="477" t="s">
        <v>407</v>
      </c>
      <c r="B101" s="1167" t="s">
        <v>418</v>
      </c>
      <c r="C101" s="1167"/>
      <c r="D101" s="1167"/>
      <c r="E101" s="1167"/>
      <c r="F101" s="1168"/>
      <c r="G101" s="324">
        <f>SUM(G102:G104)</f>
        <v>0</v>
      </c>
      <c r="H101" s="324">
        <f>ROUND(G101/$D$11,2)</f>
        <v>0</v>
      </c>
      <c r="I101" s="523" t="e">
        <f>ROUND((G101/$D$12),2)</f>
        <v>#DIV/0!</v>
      </c>
      <c r="J101" s="517" t="e">
        <f>ROUND(G101/$D$11/$D$10,2)</f>
        <v>#DIV/0!</v>
      </c>
      <c r="K101" s="201"/>
      <c r="L101" s="137"/>
      <c r="N101"/>
      <c r="O101"/>
      <c r="P101"/>
      <c r="Q101"/>
      <c r="R101"/>
    </row>
    <row r="102" spans="1:18" ht="24.75" customHeight="1" x14ac:dyDescent="0.2">
      <c r="A102" s="81" t="s">
        <v>421</v>
      </c>
      <c r="B102" s="1116" t="s">
        <v>419</v>
      </c>
      <c r="C102" s="1116"/>
      <c r="D102" s="1116"/>
      <c r="E102" s="1116"/>
      <c r="F102" s="1117"/>
      <c r="G102" s="311">
        <v>0</v>
      </c>
      <c r="H102" s="497">
        <f>ROUND(G102/$D$11,2)</f>
        <v>0</v>
      </c>
      <c r="I102" s="850">
        <f>IF(OR($D$11 =0, $D$10=0),0, ROUND((G102/$D$11/$D$10),6))</f>
        <v>0</v>
      </c>
      <c r="J102" s="518"/>
      <c r="K102" s="201" t="str">
        <f>IF($E$6=Einstellungen!$F$7, Kontierung!I39,"")</f>
        <v>5012, 5032</v>
      </c>
      <c r="L102" s="137" t="str">
        <f>IF($E$6=Einstellungen!$F$7, Kontierung!J39,"")</f>
        <v>Personalaufwand, Beiträge zur gesetzl. SV für tariflich Beschäftigte</v>
      </c>
      <c r="N102"/>
      <c r="O102"/>
      <c r="P102"/>
      <c r="Q102" s="396"/>
      <c r="R102"/>
    </row>
    <row r="103" spans="1:18" ht="24.75" customHeight="1" x14ac:dyDescent="0.2">
      <c r="A103" s="81" t="s">
        <v>420</v>
      </c>
      <c r="B103" s="1116" t="s">
        <v>138</v>
      </c>
      <c r="C103" s="1116"/>
      <c r="D103" s="1116"/>
      <c r="E103" s="1116"/>
      <c r="F103" s="1117"/>
      <c r="G103" s="311">
        <v>0</v>
      </c>
      <c r="H103" s="497">
        <f t="shared" ref="H103" si="10">ROUND(G103/$D$11,2)</f>
        <v>0</v>
      </c>
      <c r="I103" s="851">
        <f>IF(OR($D$11 =0, $D$10=0),0, ROUND((G103/$D$11/$D$10),6))</f>
        <v>0</v>
      </c>
      <c r="J103" s="519"/>
      <c r="K103" s="201">
        <f>IF($E$6=Einstellungen!$F$7, Kontierung!I40,"")</f>
        <v>5431</v>
      </c>
      <c r="L103" s="137" t="str">
        <f>IF($E$6=Einstellungen!$F$7, Kontierung!J40,"")</f>
        <v>Geschäftsaufwendungen (geringstwertige Wirtschaftsgüter)
Sofortaufwand</v>
      </c>
      <c r="N103"/>
      <c r="O103"/>
      <c r="P103"/>
      <c r="Q103"/>
      <c r="R103"/>
    </row>
    <row r="104" spans="1:18" ht="24.75" customHeight="1" x14ac:dyDescent="0.2">
      <c r="A104" s="81" t="s">
        <v>422</v>
      </c>
      <c r="B104" s="1036" t="s">
        <v>423</v>
      </c>
      <c r="C104" s="1036"/>
      <c r="D104" s="1036"/>
      <c r="E104" s="1036"/>
      <c r="F104" s="1037"/>
      <c r="G104" s="311">
        <v>0</v>
      </c>
      <c r="H104" s="497">
        <f>ROUND(G104/$D$11,2)</f>
        <v>0</v>
      </c>
      <c r="I104" s="524"/>
      <c r="J104" s="520"/>
      <c r="K104" s="201"/>
      <c r="L104" s="137"/>
      <c r="N104"/>
      <c r="O104"/>
      <c r="P104"/>
      <c r="Q104"/>
      <c r="R104"/>
    </row>
    <row r="105" spans="1:18" ht="24.75" customHeight="1" x14ac:dyDescent="0.2">
      <c r="A105" s="476" t="s">
        <v>424</v>
      </c>
      <c r="B105" s="1036" t="s">
        <v>425</v>
      </c>
      <c r="C105" s="1036"/>
      <c r="D105" s="1036"/>
      <c r="E105" s="1036"/>
      <c r="F105" s="1037"/>
      <c r="G105" s="351">
        <v>0</v>
      </c>
      <c r="H105" s="324">
        <f>ROUND(G105/$D$11,2)</f>
        <v>0</v>
      </c>
      <c r="I105" s="505" t="e">
        <f>ROUND((G105/$D$12),2)</f>
        <v>#DIV/0!</v>
      </c>
      <c r="J105" s="521" t="e">
        <f>ROUND(G105/$D$11/$D$10,2)</f>
        <v>#DIV/0!</v>
      </c>
      <c r="K105" s="201" t="str">
        <f>IF($E$6=Einstellungen!$F$7, Kontierung!I41,"")</f>
        <v xml:space="preserve"> </v>
      </c>
      <c r="L105" s="137" t="str">
        <f>IF($E$6=Einstellungen!$F$7, Kontierung!J41,"")</f>
        <v xml:space="preserve"> </v>
      </c>
      <c r="N105"/>
      <c r="O105"/>
      <c r="P105"/>
      <c r="Q105"/>
      <c r="R105"/>
    </row>
    <row r="106" spans="1:18" ht="24.75" customHeight="1" thickBot="1" x14ac:dyDescent="0.25">
      <c r="A106" s="480" t="s">
        <v>426</v>
      </c>
      <c r="B106" s="1034" t="s">
        <v>186</v>
      </c>
      <c r="C106" s="1034"/>
      <c r="D106" s="1034"/>
      <c r="E106" s="1034"/>
      <c r="F106" s="1035"/>
      <c r="G106" s="311">
        <v>0</v>
      </c>
      <c r="H106" s="307">
        <f>ROUND(G106/$D$11,2)</f>
        <v>0</v>
      </c>
      <c r="I106" s="852">
        <f t="shared" ref="I106" si="11">IF(OR($D$11 =0, $D$10=0),0, ROUND((G106/$D$11/$D$10),6))</f>
        <v>0</v>
      </c>
      <c r="J106" s="522"/>
      <c r="K106" s="205" t="str">
        <f>IF($E$6=Einstellungen!$F$7, Kontierung!I42,"")</f>
        <v>5012, 5032</v>
      </c>
      <c r="L106" s="206" t="str">
        <f>IF($E$6=Einstellungen!$F$7, Kontierung!J42,"")</f>
        <v>Personalaufwand, Beiträge zur gesetzl. SV für tariflich Beschäftigte</v>
      </c>
      <c r="N106"/>
      <c r="O106"/>
      <c r="P106"/>
      <c r="Q106"/>
      <c r="R106"/>
    </row>
    <row r="107" spans="1:18" ht="27" customHeight="1" thickBot="1" x14ac:dyDescent="0.3">
      <c r="A107" s="526"/>
      <c r="B107" s="1032" t="s">
        <v>227</v>
      </c>
      <c r="C107" s="1032"/>
      <c r="D107" s="1032"/>
      <c r="E107" s="1032"/>
      <c r="F107" s="1169"/>
      <c r="G107" s="349">
        <f>G101+G105+G106</f>
        <v>0</v>
      </c>
      <c r="H107" s="349">
        <f>ROUND(G107/$D$11,2)</f>
        <v>0</v>
      </c>
      <c r="I107" s="525" t="e">
        <f>I101+I105</f>
        <v>#DIV/0!</v>
      </c>
      <c r="J107" s="353" t="e">
        <f>SUM(J101+J105)</f>
        <v>#DIV/0!</v>
      </c>
      <c r="K107" s="203"/>
      <c r="L107" s="138"/>
      <c r="N107"/>
      <c r="O107"/>
      <c r="P107"/>
      <c r="Q107"/>
      <c r="R107"/>
    </row>
    <row r="108" spans="1:18" s="489" customFormat="1" ht="13.5" customHeight="1" thickBot="1" x14ac:dyDescent="0.3">
      <c r="A108" s="490"/>
      <c r="B108" s="486"/>
      <c r="C108" s="486"/>
      <c r="D108" s="486"/>
      <c r="E108" s="486"/>
      <c r="F108" s="486"/>
      <c r="G108" s="487"/>
      <c r="H108" s="488"/>
      <c r="I108" s="488"/>
      <c r="J108" s="491"/>
      <c r="K108" s="492"/>
      <c r="L108" s="493"/>
      <c r="N108" s="494"/>
      <c r="O108" s="494"/>
      <c r="P108" s="494"/>
      <c r="Q108" s="494"/>
      <c r="R108" s="494"/>
    </row>
    <row r="109" spans="1:18" ht="45" customHeight="1" thickBot="1" x14ac:dyDescent="0.25">
      <c r="A109" s="470" t="s">
        <v>427</v>
      </c>
      <c r="B109" s="1032" t="s">
        <v>428</v>
      </c>
      <c r="C109" s="1032"/>
      <c r="D109" s="1032"/>
      <c r="E109" s="1032"/>
      <c r="F109" s="1032"/>
      <c r="G109" s="1032"/>
      <c r="H109" s="1032"/>
      <c r="I109" s="1113"/>
      <c r="J109" s="352"/>
      <c r="K109" s="203"/>
      <c r="L109" s="138"/>
      <c r="N109"/>
      <c r="O109"/>
      <c r="P109"/>
      <c r="Q109"/>
      <c r="R109"/>
    </row>
    <row r="110" spans="1:18" ht="33" customHeight="1" thickBot="1" x14ac:dyDescent="0.25">
      <c r="A110" s="107" t="s">
        <v>429</v>
      </c>
      <c r="B110" s="1114" t="s">
        <v>430</v>
      </c>
      <c r="C110" s="1114"/>
      <c r="D110" s="1114"/>
      <c r="E110" s="1114"/>
      <c r="F110" s="1115"/>
      <c r="G110" s="307">
        <f>SUM(G111:G115)</f>
        <v>0</v>
      </c>
      <c r="H110" s="324">
        <f>ROUND(G110/$D$11,2)</f>
        <v>0</v>
      </c>
      <c r="I110" s="853" t="e">
        <f>ROUND(G110/$D$12,2)</f>
        <v>#DIV/0!</v>
      </c>
      <c r="J110" s="527" t="e">
        <f>ROUND(G110/$D$11/$D$10,2)</f>
        <v>#DIV/0!</v>
      </c>
      <c r="K110" s="201"/>
      <c r="L110" s="137"/>
      <c r="N110"/>
      <c r="O110"/>
      <c r="P110"/>
      <c r="Q110"/>
      <c r="R110"/>
    </row>
    <row r="111" spans="1:18" ht="66" customHeight="1" x14ac:dyDescent="0.2">
      <c r="A111" s="81" t="s">
        <v>431</v>
      </c>
      <c r="B111" s="1034" t="s">
        <v>601</v>
      </c>
      <c r="C111" s="1034"/>
      <c r="D111" s="1034"/>
      <c r="E111" s="1034"/>
      <c r="F111" s="1035"/>
      <c r="G111" s="311">
        <v>0</v>
      </c>
      <c r="H111" s="497">
        <f>ROUND(G111/$D$11,2)</f>
        <v>0</v>
      </c>
      <c r="I111" s="850"/>
      <c r="J111" s="518"/>
      <c r="K111" s="201"/>
      <c r="L111" s="137"/>
      <c r="N111"/>
      <c r="O111"/>
      <c r="P111"/>
      <c r="Q111"/>
      <c r="R111"/>
    </row>
    <row r="112" spans="1:18" ht="24" customHeight="1" x14ac:dyDescent="0.2">
      <c r="A112" s="81" t="s">
        <v>432</v>
      </c>
      <c r="B112" s="1116" t="s">
        <v>433</v>
      </c>
      <c r="C112" s="1116"/>
      <c r="D112" s="1116"/>
      <c r="E112" s="1116"/>
      <c r="F112" s="1117"/>
      <c r="G112" s="311">
        <v>0</v>
      </c>
      <c r="H112" s="497">
        <f t="shared" ref="H112:H114" si="12">ROUND(G112/$D$11,2)</f>
        <v>0</v>
      </c>
      <c r="I112" s="851"/>
      <c r="J112" s="519"/>
      <c r="K112" s="201"/>
      <c r="L112" s="137"/>
      <c r="N112"/>
      <c r="O112"/>
      <c r="P112"/>
      <c r="Q112"/>
      <c r="R112"/>
    </row>
    <row r="113" spans="1:18" ht="47.25" customHeight="1" x14ac:dyDescent="0.2">
      <c r="A113" s="81" t="s">
        <v>434</v>
      </c>
      <c r="B113" s="1034" t="s">
        <v>435</v>
      </c>
      <c r="C113" s="1034"/>
      <c r="D113" s="1034"/>
      <c r="E113" s="1034"/>
      <c r="F113" s="1035"/>
      <c r="G113" s="311">
        <v>0</v>
      </c>
      <c r="H113" s="497">
        <f t="shared" si="12"/>
        <v>0</v>
      </c>
      <c r="I113" s="851"/>
      <c r="J113" s="519"/>
      <c r="K113" s="201"/>
      <c r="L113" s="137"/>
      <c r="N113"/>
      <c r="O113"/>
      <c r="P113"/>
      <c r="Q113"/>
      <c r="R113"/>
    </row>
    <row r="114" spans="1:18" ht="47.25" customHeight="1" x14ac:dyDescent="0.2">
      <c r="A114" s="81" t="s">
        <v>436</v>
      </c>
      <c r="B114" s="1034" t="s">
        <v>437</v>
      </c>
      <c r="C114" s="1034"/>
      <c r="D114" s="1034"/>
      <c r="E114" s="1034"/>
      <c r="F114" s="1035"/>
      <c r="G114" s="311">
        <v>0</v>
      </c>
      <c r="H114" s="497">
        <f t="shared" si="12"/>
        <v>0</v>
      </c>
      <c r="I114" s="851"/>
      <c r="J114" s="519"/>
      <c r="K114" s="201"/>
      <c r="L114" s="137"/>
      <c r="N114"/>
      <c r="O114"/>
      <c r="P114"/>
      <c r="Q114"/>
      <c r="R114"/>
    </row>
    <row r="115" spans="1:18" ht="24" customHeight="1" thickBot="1" x14ac:dyDescent="0.25">
      <c r="A115" s="81" t="s">
        <v>438</v>
      </c>
      <c r="B115" s="1116" t="s">
        <v>186</v>
      </c>
      <c r="C115" s="1116"/>
      <c r="D115" s="1116"/>
      <c r="E115" s="1116"/>
      <c r="F115" s="1117"/>
      <c r="G115" s="311">
        <v>0</v>
      </c>
      <c r="H115" s="497">
        <f>ROUND(G115/$D$11,2)</f>
        <v>0</v>
      </c>
      <c r="I115" s="854"/>
      <c r="J115" s="528"/>
      <c r="K115" s="201"/>
      <c r="L115" s="137"/>
      <c r="N115"/>
      <c r="O115"/>
      <c r="P115"/>
      <c r="Q115"/>
      <c r="R115"/>
    </row>
    <row r="116" spans="1:18" s="468" customFormat="1" ht="29.25" customHeight="1" thickBot="1" x14ac:dyDescent="0.3">
      <c r="A116" s="464"/>
      <c r="B116" s="1033" t="s">
        <v>227</v>
      </c>
      <c r="C116" s="1040"/>
      <c r="D116" s="1040"/>
      <c r="E116" s="1040"/>
      <c r="F116" s="1040"/>
      <c r="G116" s="458">
        <f>G110</f>
        <v>0</v>
      </c>
      <c r="H116" s="495">
        <f>ROUND(G116/$D$11,2)</f>
        <v>0</v>
      </c>
      <c r="I116" s="496" t="e">
        <f>I110</f>
        <v>#DIV/0!</v>
      </c>
      <c r="J116" s="516" t="e">
        <f>J110</f>
        <v>#DIV/0!</v>
      </c>
      <c r="K116" s="466"/>
      <c r="L116" s="467"/>
      <c r="N116" s="469"/>
      <c r="O116" s="469"/>
      <c r="P116" s="469"/>
      <c r="Q116" s="469"/>
      <c r="R116" s="469"/>
    </row>
    <row r="117" spans="1:18" s="489" customFormat="1" ht="13.5" customHeight="1" thickBot="1" x14ac:dyDescent="0.3">
      <c r="A117" s="490"/>
      <c r="B117" s="486"/>
      <c r="C117" s="486"/>
      <c r="D117" s="486"/>
      <c r="E117" s="486"/>
      <c r="F117" s="486"/>
      <c r="G117" s="487"/>
      <c r="H117" s="488"/>
      <c r="I117" s="488"/>
      <c r="J117" s="491"/>
      <c r="K117" s="492"/>
      <c r="L117" s="493"/>
      <c r="N117" s="494"/>
      <c r="O117" s="494"/>
      <c r="P117" s="494"/>
      <c r="Q117" s="494"/>
      <c r="R117" s="494"/>
    </row>
    <row r="118" spans="1:18" s="509" customFormat="1" ht="45" customHeight="1" thickBot="1" x14ac:dyDescent="0.3">
      <c r="A118" s="470" t="s">
        <v>439</v>
      </c>
      <c r="B118" s="1032" t="s">
        <v>440</v>
      </c>
      <c r="C118" s="1032"/>
      <c r="D118" s="1032"/>
      <c r="E118" s="1032"/>
      <c r="F118" s="1032"/>
      <c r="G118" s="1032"/>
      <c r="H118" s="1032"/>
      <c r="I118" s="1113"/>
      <c r="J118" s="534"/>
      <c r="K118" s="466"/>
      <c r="L118" s="508"/>
      <c r="N118" s="469"/>
      <c r="O118" s="469"/>
      <c r="P118" s="469"/>
      <c r="Q118" s="469"/>
      <c r="R118" s="469"/>
    </row>
    <row r="119" spans="1:18" ht="24" customHeight="1" x14ac:dyDescent="0.2">
      <c r="A119" s="477" t="s">
        <v>441</v>
      </c>
      <c r="B119" s="1132" t="s">
        <v>442</v>
      </c>
      <c r="C119" s="1132"/>
      <c r="D119" s="1132"/>
      <c r="E119" s="1132"/>
      <c r="F119" s="1133"/>
      <c r="G119" s="324">
        <f>SUM(G120:G124)</f>
        <v>0</v>
      </c>
      <c r="H119" s="324">
        <f>ROUND(G119/$D$11,2)</f>
        <v>0</v>
      </c>
      <c r="I119" s="855" t="e">
        <f>ROUND(G119/$D$12,2)</f>
        <v>#DIV/0!</v>
      </c>
      <c r="J119" s="529" t="e">
        <f>ROUND(G119/$D$11/$D$10,2)</f>
        <v>#DIV/0!</v>
      </c>
      <c r="K119" s="201"/>
      <c r="L119" s="137"/>
      <c r="N119"/>
      <c r="O119"/>
      <c r="P119"/>
      <c r="Q119"/>
      <c r="R119"/>
    </row>
    <row r="120" spans="1:18" ht="24" customHeight="1" x14ac:dyDescent="0.2">
      <c r="A120" s="81" t="s">
        <v>443</v>
      </c>
      <c r="B120" s="1034" t="s">
        <v>444</v>
      </c>
      <c r="C120" s="1034"/>
      <c r="D120" s="1034"/>
      <c r="E120" s="1034"/>
      <c r="F120" s="1035"/>
      <c r="G120" s="311">
        <v>0</v>
      </c>
      <c r="H120" s="497">
        <f t="shared" ref="H120:H179" si="13">ROUND(G120/$D$11,2)</f>
        <v>0</v>
      </c>
      <c r="I120" s="850"/>
      <c r="J120" s="519"/>
      <c r="K120" s="201"/>
      <c r="L120" s="137"/>
      <c r="N120"/>
      <c r="O120"/>
      <c r="P120"/>
      <c r="Q120"/>
      <c r="R120"/>
    </row>
    <row r="121" spans="1:18" ht="24" customHeight="1" x14ac:dyDescent="0.2">
      <c r="A121" s="81" t="s">
        <v>445</v>
      </c>
      <c r="B121" s="1034" t="s">
        <v>446</v>
      </c>
      <c r="C121" s="1034"/>
      <c r="D121" s="1034"/>
      <c r="E121" s="1034"/>
      <c r="F121" s="1035"/>
      <c r="G121" s="311">
        <v>0</v>
      </c>
      <c r="H121" s="497">
        <f t="shared" si="13"/>
        <v>0</v>
      </c>
      <c r="I121" s="851"/>
      <c r="J121" s="519"/>
      <c r="K121" s="201"/>
      <c r="L121" s="137"/>
      <c r="N121"/>
      <c r="O121"/>
      <c r="P121"/>
      <c r="Q121"/>
      <c r="R121"/>
    </row>
    <row r="122" spans="1:18" ht="24" customHeight="1" x14ac:dyDescent="0.2">
      <c r="A122" s="81" t="s">
        <v>447</v>
      </c>
      <c r="B122" s="1034" t="s">
        <v>614</v>
      </c>
      <c r="C122" s="1034"/>
      <c r="D122" s="1034"/>
      <c r="E122" s="1034"/>
      <c r="F122" s="1035"/>
      <c r="G122" s="311">
        <v>0</v>
      </c>
      <c r="H122" s="497">
        <f t="shared" si="13"/>
        <v>0</v>
      </c>
      <c r="I122" s="851"/>
      <c r="J122" s="519"/>
      <c r="K122" s="201"/>
      <c r="L122" s="137"/>
      <c r="N122"/>
      <c r="O122"/>
      <c r="P122"/>
      <c r="Q122"/>
      <c r="R122"/>
    </row>
    <row r="123" spans="1:18" ht="24" customHeight="1" x14ac:dyDescent="0.2">
      <c r="A123" s="81" t="s">
        <v>448</v>
      </c>
      <c r="B123" s="1034" t="s">
        <v>449</v>
      </c>
      <c r="C123" s="1034"/>
      <c r="D123" s="1034"/>
      <c r="E123" s="1034"/>
      <c r="F123" s="1035"/>
      <c r="G123" s="311">
        <v>0</v>
      </c>
      <c r="H123" s="497">
        <f t="shared" si="13"/>
        <v>0</v>
      </c>
      <c r="I123" s="851"/>
      <c r="J123" s="519"/>
      <c r="K123" s="201"/>
      <c r="L123" s="137"/>
      <c r="N123"/>
      <c r="O123"/>
      <c r="P123"/>
      <c r="Q123"/>
      <c r="R123"/>
    </row>
    <row r="124" spans="1:18" ht="33" customHeight="1" x14ac:dyDescent="0.2">
      <c r="A124" s="81" t="s">
        <v>450</v>
      </c>
      <c r="B124" s="1034" t="s">
        <v>615</v>
      </c>
      <c r="C124" s="1034"/>
      <c r="D124" s="1034"/>
      <c r="E124" s="1034"/>
      <c r="F124" s="1035"/>
      <c r="G124" s="311">
        <v>0</v>
      </c>
      <c r="H124" s="497">
        <f t="shared" si="13"/>
        <v>0</v>
      </c>
      <c r="I124" s="854"/>
      <c r="J124" s="519"/>
      <c r="K124" s="201"/>
      <c r="L124" s="137"/>
      <c r="N124"/>
      <c r="O124"/>
      <c r="P124"/>
      <c r="Q124"/>
      <c r="R124"/>
    </row>
    <row r="125" spans="1:18" ht="33" customHeight="1" x14ac:dyDescent="0.2">
      <c r="A125" s="107" t="s">
        <v>451</v>
      </c>
      <c r="B125" s="1114" t="s">
        <v>452</v>
      </c>
      <c r="C125" s="1114"/>
      <c r="D125" s="1114"/>
      <c r="E125" s="1114"/>
      <c r="F125" s="1115"/>
      <c r="G125" s="307">
        <f>G126+G127+G128+G133+G134</f>
        <v>0</v>
      </c>
      <c r="H125" s="324">
        <f t="shared" si="13"/>
        <v>0</v>
      </c>
      <c r="I125" s="855" t="e">
        <f>ROUND(G125/$D$12,2)</f>
        <v>#DIV/0!</v>
      </c>
      <c r="J125" s="530" t="e">
        <f>ROUND(G125/$D$11/$D$10,2)</f>
        <v>#DIV/0!</v>
      </c>
      <c r="K125" s="201"/>
      <c r="L125" s="137"/>
      <c r="N125"/>
      <c r="O125"/>
      <c r="P125"/>
      <c r="Q125"/>
      <c r="R125"/>
    </row>
    <row r="126" spans="1:18" ht="24" customHeight="1" x14ac:dyDescent="0.2">
      <c r="A126" s="81" t="s">
        <v>453</v>
      </c>
      <c r="B126" s="1034" t="s">
        <v>454</v>
      </c>
      <c r="C126" s="1034"/>
      <c r="D126" s="1034"/>
      <c r="E126" s="1034"/>
      <c r="F126" s="1035"/>
      <c r="G126" s="311">
        <v>0</v>
      </c>
      <c r="H126" s="497">
        <f t="shared" si="13"/>
        <v>0</v>
      </c>
      <c r="I126" s="850"/>
      <c r="J126" s="519"/>
      <c r="K126" s="201"/>
      <c r="L126" s="137"/>
      <c r="N126"/>
      <c r="O126"/>
      <c r="P126"/>
      <c r="Q126"/>
      <c r="R126"/>
    </row>
    <row r="127" spans="1:18" ht="24" customHeight="1" x14ac:dyDescent="0.2">
      <c r="A127" s="81" t="s">
        <v>455</v>
      </c>
      <c r="B127" s="1034" t="s">
        <v>456</v>
      </c>
      <c r="C127" s="1034"/>
      <c r="D127" s="1034"/>
      <c r="E127" s="1034"/>
      <c r="F127" s="1035"/>
      <c r="G127" s="311">
        <v>0</v>
      </c>
      <c r="H127" s="497">
        <f t="shared" si="13"/>
        <v>0</v>
      </c>
      <c r="I127" s="851"/>
      <c r="J127" s="519"/>
      <c r="K127" s="201"/>
      <c r="L127" s="137"/>
      <c r="N127"/>
      <c r="O127"/>
      <c r="P127"/>
      <c r="Q127"/>
      <c r="R127"/>
    </row>
    <row r="128" spans="1:18" ht="24" customHeight="1" x14ac:dyDescent="0.2">
      <c r="A128" s="130" t="s">
        <v>457</v>
      </c>
      <c r="B128" s="1114" t="s">
        <v>458</v>
      </c>
      <c r="C128" s="1114"/>
      <c r="D128" s="1114"/>
      <c r="E128" s="1114"/>
      <c r="F128" s="1115"/>
      <c r="G128" s="307">
        <f>SUM(G129:G132)</f>
        <v>0</v>
      </c>
      <c r="H128" s="497">
        <f t="shared" si="13"/>
        <v>0</v>
      </c>
      <c r="I128" s="851"/>
      <c r="J128" s="519"/>
      <c r="K128" s="201"/>
      <c r="L128" s="137"/>
      <c r="N128"/>
      <c r="O128"/>
      <c r="P128"/>
      <c r="Q128"/>
      <c r="R128"/>
    </row>
    <row r="129" spans="1:18" ht="24" customHeight="1" x14ac:dyDescent="0.2">
      <c r="A129" s="482"/>
      <c r="B129" s="1034" t="s">
        <v>459</v>
      </c>
      <c r="C129" s="1034"/>
      <c r="D129" s="1034"/>
      <c r="E129" s="1034"/>
      <c r="F129" s="1035"/>
      <c r="G129" s="311">
        <v>0</v>
      </c>
      <c r="H129" s="497">
        <f t="shared" si="13"/>
        <v>0</v>
      </c>
      <c r="I129" s="851"/>
      <c r="J129" s="519"/>
      <c r="K129" s="201"/>
      <c r="L129" s="137"/>
      <c r="N129"/>
      <c r="O129"/>
      <c r="P129"/>
      <c r="Q129"/>
      <c r="R129"/>
    </row>
    <row r="130" spans="1:18" ht="24" customHeight="1" x14ac:dyDescent="0.2">
      <c r="A130" s="249"/>
      <c r="B130" s="1034" t="s">
        <v>278</v>
      </c>
      <c r="C130" s="1034"/>
      <c r="D130" s="1034"/>
      <c r="E130" s="1034"/>
      <c r="F130" s="1035"/>
      <c r="G130" s="311">
        <v>0</v>
      </c>
      <c r="H130" s="497">
        <f t="shared" si="13"/>
        <v>0</v>
      </c>
      <c r="I130" s="851"/>
      <c r="J130" s="519"/>
      <c r="K130" s="201"/>
      <c r="L130" s="137"/>
      <c r="N130"/>
      <c r="O130"/>
      <c r="P130"/>
      <c r="Q130"/>
      <c r="R130"/>
    </row>
    <row r="131" spans="1:18" ht="24" customHeight="1" x14ac:dyDescent="0.2">
      <c r="A131" s="249"/>
      <c r="B131" s="1034" t="s">
        <v>460</v>
      </c>
      <c r="C131" s="1034"/>
      <c r="D131" s="1034"/>
      <c r="E131" s="1034"/>
      <c r="F131" s="1035"/>
      <c r="G131" s="311">
        <v>0</v>
      </c>
      <c r="H131" s="497">
        <f t="shared" si="13"/>
        <v>0</v>
      </c>
      <c r="I131" s="851"/>
      <c r="J131" s="519"/>
      <c r="K131" s="201"/>
      <c r="L131" s="137"/>
      <c r="N131"/>
      <c r="O131"/>
      <c r="P131"/>
      <c r="Q131"/>
      <c r="R131"/>
    </row>
    <row r="132" spans="1:18" ht="24" customHeight="1" x14ac:dyDescent="0.2">
      <c r="A132" s="483"/>
      <c r="B132" s="1034" t="s">
        <v>186</v>
      </c>
      <c r="C132" s="1034"/>
      <c r="D132" s="1034"/>
      <c r="E132" s="1034"/>
      <c r="F132" s="1035"/>
      <c r="G132" s="311">
        <v>0</v>
      </c>
      <c r="H132" s="497">
        <f t="shared" si="13"/>
        <v>0</v>
      </c>
      <c r="I132" s="851"/>
      <c r="J132" s="519"/>
      <c r="K132" s="201"/>
      <c r="L132" s="137"/>
      <c r="N132"/>
      <c r="O132"/>
      <c r="P132"/>
      <c r="Q132"/>
      <c r="R132"/>
    </row>
    <row r="133" spans="1:18" ht="24" customHeight="1" x14ac:dyDescent="0.2">
      <c r="A133" s="483" t="s">
        <v>461</v>
      </c>
      <c r="B133" s="1034" t="s">
        <v>462</v>
      </c>
      <c r="C133" s="1034"/>
      <c r="D133" s="1034"/>
      <c r="E133" s="1034"/>
      <c r="F133" s="1035"/>
      <c r="G133" s="311">
        <v>0</v>
      </c>
      <c r="H133" s="497">
        <f t="shared" si="13"/>
        <v>0</v>
      </c>
      <c r="I133" s="851"/>
      <c r="J133" s="519"/>
      <c r="K133" s="201"/>
      <c r="L133" s="137"/>
      <c r="N133" s="396"/>
      <c r="O133"/>
      <c r="P133"/>
      <c r="Q133"/>
      <c r="R133"/>
    </row>
    <row r="134" spans="1:18" ht="24" customHeight="1" x14ac:dyDescent="0.2">
      <c r="A134" s="81" t="s">
        <v>463</v>
      </c>
      <c r="B134" s="1034" t="s">
        <v>464</v>
      </c>
      <c r="C134" s="1034"/>
      <c r="D134" s="1034"/>
      <c r="E134" s="1034"/>
      <c r="F134" s="1035"/>
      <c r="G134" s="311">
        <v>0</v>
      </c>
      <c r="H134" s="497">
        <f t="shared" si="13"/>
        <v>0</v>
      </c>
      <c r="I134" s="854"/>
      <c r="J134" s="519"/>
      <c r="K134" s="201"/>
      <c r="L134" s="137"/>
      <c r="N134"/>
      <c r="O134"/>
      <c r="P134"/>
      <c r="Q134"/>
      <c r="R134"/>
    </row>
    <row r="135" spans="1:18" ht="33" customHeight="1" x14ac:dyDescent="0.2">
      <c r="A135" s="107" t="s">
        <v>465</v>
      </c>
      <c r="B135" s="1114" t="s">
        <v>466</v>
      </c>
      <c r="C135" s="1114"/>
      <c r="D135" s="1114"/>
      <c r="E135" s="1114"/>
      <c r="F135" s="1115"/>
      <c r="G135" s="307">
        <f>G136+G137+G138</f>
        <v>0</v>
      </c>
      <c r="H135" s="324">
        <f t="shared" si="13"/>
        <v>0</v>
      </c>
      <c r="I135" s="855" t="e">
        <f>ROUND(G135/$D$12,2)</f>
        <v>#DIV/0!</v>
      </c>
      <c r="J135" s="530" t="e">
        <f>ROUND(G135/$D$11/$D$10,2)</f>
        <v>#DIV/0!</v>
      </c>
      <c r="K135" s="201"/>
      <c r="L135" s="137"/>
      <c r="N135"/>
      <c r="O135"/>
      <c r="P135"/>
      <c r="Q135"/>
      <c r="R135"/>
    </row>
    <row r="136" spans="1:18" ht="24" customHeight="1" x14ac:dyDescent="0.2">
      <c r="A136" s="81" t="s">
        <v>467</v>
      </c>
      <c r="B136" s="1034" t="s">
        <v>468</v>
      </c>
      <c r="C136" s="1034"/>
      <c r="D136" s="1034"/>
      <c r="E136" s="1034"/>
      <c r="F136" s="1035"/>
      <c r="G136" s="311">
        <v>0</v>
      </c>
      <c r="H136" s="497">
        <f t="shared" si="13"/>
        <v>0</v>
      </c>
      <c r="I136" s="850"/>
      <c r="J136" s="519"/>
      <c r="K136" s="201"/>
      <c r="L136" s="137"/>
      <c r="N136"/>
      <c r="O136"/>
      <c r="P136"/>
      <c r="Q136"/>
      <c r="R136"/>
    </row>
    <row r="137" spans="1:18" ht="24" customHeight="1" x14ac:dyDescent="0.2">
      <c r="A137" s="81" t="s">
        <v>469</v>
      </c>
      <c r="B137" s="1034" t="s">
        <v>470</v>
      </c>
      <c r="C137" s="1034"/>
      <c r="D137" s="1034"/>
      <c r="E137" s="1034"/>
      <c r="F137" s="1035"/>
      <c r="G137" s="311">
        <v>0</v>
      </c>
      <c r="H137" s="497">
        <f t="shared" si="13"/>
        <v>0</v>
      </c>
      <c r="I137" s="851"/>
      <c r="J137" s="519"/>
      <c r="K137" s="201"/>
      <c r="L137" s="137"/>
      <c r="N137"/>
      <c r="O137"/>
      <c r="P137"/>
      <c r="Q137"/>
      <c r="R137"/>
    </row>
    <row r="138" spans="1:18" ht="24" customHeight="1" thickBot="1" x14ac:dyDescent="0.25">
      <c r="A138" s="81" t="s">
        <v>471</v>
      </c>
      <c r="B138" s="1034" t="s">
        <v>173</v>
      </c>
      <c r="C138" s="1034"/>
      <c r="D138" s="1034"/>
      <c r="E138" s="1034"/>
      <c r="F138" s="1035"/>
      <c r="G138" s="311">
        <v>0</v>
      </c>
      <c r="H138" s="497">
        <f t="shared" si="13"/>
        <v>0</v>
      </c>
      <c r="I138" s="854"/>
      <c r="J138" s="528"/>
      <c r="K138" s="201"/>
      <c r="L138" s="137"/>
      <c r="N138"/>
      <c r="O138"/>
      <c r="P138"/>
      <c r="Q138"/>
      <c r="R138"/>
    </row>
    <row r="139" spans="1:18" ht="24" customHeight="1" x14ac:dyDescent="0.2">
      <c r="A139" s="107" t="s">
        <v>472</v>
      </c>
      <c r="B139" s="1114" t="s">
        <v>473</v>
      </c>
      <c r="C139" s="1114"/>
      <c r="D139" s="1114"/>
      <c r="E139" s="1114"/>
      <c r="F139" s="1115"/>
      <c r="G139" s="307">
        <f>G140+G141</f>
        <v>0</v>
      </c>
      <c r="H139" s="324">
        <f t="shared" si="13"/>
        <v>0</v>
      </c>
      <c r="I139" s="855" t="e">
        <f>ROUND(G139/$D$12,2)</f>
        <v>#DIV/0!</v>
      </c>
      <c r="J139" s="530" t="e">
        <f>ROUND(G139/$D$11/$D$10,2)</f>
        <v>#DIV/0!</v>
      </c>
      <c r="K139" s="201"/>
      <c r="L139" s="137"/>
      <c r="N139"/>
      <c r="O139"/>
      <c r="P139"/>
      <c r="Q139"/>
      <c r="R139"/>
    </row>
    <row r="140" spans="1:18" ht="24" customHeight="1" x14ac:dyDescent="0.2">
      <c r="A140" s="81" t="s">
        <v>474</v>
      </c>
      <c r="B140" s="1034" t="s">
        <v>176</v>
      </c>
      <c r="C140" s="1034"/>
      <c r="D140" s="1034"/>
      <c r="E140" s="1034"/>
      <c r="F140" s="1035"/>
      <c r="G140" s="311">
        <v>0</v>
      </c>
      <c r="H140" s="497">
        <f t="shared" si="13"/>
        <v>0</v>
      </c>
      <c r="I140" s="850"/>
      <c r="J140" s="531"/>
      <c r="K140" s="201"/>
      <c r="L140" s="137"/>
      <c r="N140"/>
      <c r="O140"/>
      <c r="P140"/>
      <c r="Q140"/>
      <c r="R140"/>
    </row>
    <row r="141" spans="1:18" ht="24" customHeight="1" x14ac:dyDescent="0.2">
      <c r="A141" s="81" t="s">
        <v>475</v>
      </c>
      <c r="B141" s="1034" t="s">
        <v>476</v>
      </c>
      <c r="C141" s="1034"/>
      <c r="D141" s="1034"/>
      <c r="E141" s="1034"/>
      <c r="F141" s="1035"/>
      <c r="G141" s="311">
        <v>0</v>
      </c>
      <c r="H141" s="497">
        <f t="shared" si="13"/>
        <v>0</v>
      </c>
      <c r="I141" s="854"/>
      <c r="J141" s="532"/>
      <c r="K141" s="201"/>
      <c r="L141" s="137"/>
      <c r="N141"/>
      <c r="O141"/>
      <c r="P141"/>
      <c r="Q141"/>
      <c r="R141"/>
    </row>
    <row r="142" spans="1:18" ht="24" customHeight="1" x14ac:dyDescent="0.2">
      <c r="A142" s="107" t="s">
        <v>477</v>
      </c>
      <c r="B142" s="1114" t="s">
        <v>478</v>
      </c>
      <c r="C142" s="1114"/>
      <c r="D142" s="1114"/>
      <c r="E142" s="1114"/>
      <c r="F142" s="1115"/>
      <c r="G142" s="307">
        <f>G143+G150+G151+G152+G153+G154+G155+G156+G161+G162</f>
        <v>0</v>
      </c>
      <c r="H142" s="324">
        <f t="shared" si="13"/>
        <v>0</v>
      </c>
      <c r="I142" s="855" t="e">
        <f>ROUND(G142/$D$12,2)</f>
        <v>#DIV/0!</v>
      </c>
      <c r="J142" s="530" t="e">
        <f>ROUND(G142/$D$11/$D$10,2)</f>
        <v>#DIV/0!</v>
      </c>
      <c r="K142" s="201"/>
      <c r="L142" s="137"/>
      <c r="N142"/>
      <c r="O142"/>
      <c r="P142"/>
      <c r="Q142"/>
      <c r="R142"/>
    </row>
    <row r="143" spans="1:18" ht="24" customHeight="1" x14ac:dyDescent="0.2">
      <c r="A143" s="130" t="s">
        <v>479</v>
      </c>
      <c r="B143" s="1114" t="s">
        <v>480</v>
      </c>
      <c r="C143" s="1114"/>
      <c r="D143" s="1114"/>
      <c r="E143" s="1114"/>
      <c r="F143" s="1115"/>
      <c r="G143" s="307">
        <f>G144+G146+G148+G149</f>
        <v>0</v>
      </c>
      <c r="H143" s="497">
        <f t="shared" si="13"/>
        <v>0</v>
      </c>
      <c r="I143" s="850"/>
      <c r="J143" s="531"/>
      <c r="K143" s="201"/>
      <c r="L143" s="137"/>
      <c r="N143"/>
      <c r="O143"/>
      <c r="P143"/>
      <c r="Q143"/>
      <c r="R143"/>
    </row>
    <row r="144" spans="1:18" ht="15" customHeight="1" x14ac:dyDescent="0.2">
      <c r="A144" s="533"/>
      <c r="B144" s="1137" t="s">
        <v>311</v>
      </c>
      <c r="C144" s="1145"/>
      <c r="D144" s="1136" t="s">
        <v>597</v>
      </c>
      <c r="E144" s="1136"/>
      <c r="F144" s="400" t="s">
        <v>602</v>
      </c>
      <c r="G144" s="1141">
        <v>0</v>
      </c>
      <c r="H144" s="1143">
        <f>ROUND(G144/$D$11,2)</f>
        <v>0</v>
      </c>
      <c r="I144" s="851"/>
      <c r="J144" s="519"/>
      <c r="K144" s="201"/>
      <c r="L144" s="137"/>
      <c r="N144"/>
      <c r="O144"/>
      <c r="P144"/>
      <c r="Q144"/>
      <c r="R144"/>
    </row>
    <row r="145" spans="1:18" ht="15" customHeight="1" x14ac:dyDescent="0.2">
      <c r="A145" s="478"/>
      <c r="B145" s="1146"/>
      <c r="C145" s="1147"/>
      <c r="D145" s="1135"/>
      <c r="E145" s="1135"/>
      <c r="F145" s="856"/>
      <c r="G145" s="1142"/>
      <c r="H145" s="1144"/>
      <c r="I145" s="851"/>
      <c r="J145" s="519"/>
      <c r="K145" s="201"/>
      <c r="L145" s="137"/>
      <c r="N145"/>
      <c r="O145"/>
      <c r="P145"/>
      <c r="Q145"/>
      <c r="R145"/>
    </row>
    <row r="146" spans="1:18" ht="15" customHeight="1" x14ac:dyDescent="0.2">
      <c r="A146" s="478"/>
      <c r="B146" s="1137" t="s">
        <v>595</v>
      </c>
      <c r="C146" s="1145"/>
      <c r="D146" s="1136" t="s">
        <v>597</v>
      </c>
      <c r="E146" s="1136"/>
      <c r="F146" s="400" t="s">
        <v>602</v>
      </c>
      <c r="G146" s="1141">
        <v>0</v>
      </c>
      <c r="H146" s="1143">
        <f>ROUND(G146/$D$11,2)</f>
        <v>0</v>
      </c>
      <c r="I146" s="851"/>
      <c r="J146" s="519"/>
      <c r="K146" s="201"/>
      <c r="L146" s="137"/>
      <c r="N146"/>
      <c r="O146"/>
      <c r="P146"/>
      <c r="Q146"/>
      <c r="R146"/>
    </row>
    <row r="147" spans="1:18" ht="15" x14ac:dyDescent="0.2">
      <c r="A147" s="478"/>
      <c r="B147" s="1146"/>
      <c r="C147" s="1147"/>
      <c r="D147" s="1135"/>
      <c r="E147" s="1135"/>
      <c r="F147" s="856"/>
      <c r="G147" s="1142"/>
      <c r="H147" s="1144"/>
      <c r="I147" s="851"/>
      <c r="J147" s="519"/>
      <c r="K147" s="201"/>
      <c r="L147" s="137"/>
      <c r="N147"/>
      <c r="O147"/>
      <c r="P147"/>
      <c r="Q147"/>
      <c r="R147"/>
    </row>
    <row r="148" spans="1:18" ht="24" customHeight="1" x14ac:dyDescent="0.2">
      <c r="A148" s="249"/>
      <c r="B148" s="1036" t="s">
        <v>127</v>
      </c>
      <c r="C148" s="1036"/>
      <c r="D148" s="1036"/>
      <c r="E148" s="1036"/>
      <c r="F148" s="1037"/>
      <c r="G148" s="311">
        <v>0</v>
      </c>
      <c r="H148" s="497">
        <f t="shared" si="13"/>
        <v>0</v>
      </c>
      <c r="I148" s="851"/>
      <c r="J148" s="519"/>
      <c r="K148" s="201"/>
      <c r="L148" s="137"/>
      <c r="N148"/>
      <c r="O148"/>
      <c r="P148"/>
      <c r="Q148"/>
      <c r="R148"/>
    </row>
    <row r="149" spans="1:18" ht="24" customHeight="1" x14ac:dyDescent="0.2">
      <c r="A149" s="483"/>
      <c r="B149" s="1034" t="s">
        <v>371</v>
      </c>
      <c r="C149" s="1034"/>
      <c r="D149" s="1034"/>
      <c r="E149" s="1034"/>
      <c r="F149" s="1035"/>
      <c r="G149" s="311">
        <v>0</v>
      </c>
      <c r="H149" s="497">
        <f t="shared" si="13"/>
        <v>0</v>
      </c>
      <c r="I149" s="851"/>
      <c r="J149" s="519"/>
      <c r="K149" s="201"/>
      <c r="L149" s="137"/>
      <c r="N149"/>
      <c r="O149"/>
      <c r="P149"/>
      <c r="Q149"/>
      <c r="R149"/>
    </row>
    <row r="150" spans="1:18" ht="33" customHeight="1" x14ac:dyDescent="0.2">
      <c r="A150" s="483" t="s">
        <v>481</v>
      </c>
      <c r="B150" s="1034" t="s">
        <v>482</v>
      </c>
      <c r="C150" s="1034"/>
      <c r="D150" s="1034"/>
      <c r="E150" s="1034"/>
      <c r="F150" s="1035"/>
      <c r="G150" s="311">
        <v>0</v>
      </c>
      <c r="H150" s="497">
        <f t="shared" si="13"/>
        <v>0</v>
      </c>
      <c r="I150" s="851"/>
      <c r="J150" s="519"/>
      <c r="K150" s="201"/>
      <c r="L150" s="137"/>
      <c r="N150"/>
      <c r="O150"/>
      <c r="P150"/>
      <c r="Q150"/>
      <c r="R150"/>
    </row>
    <row r="151" spans="1:18" ht="24" customHeight="1" x14ac:dyDescent="0.2">
      <c r="A151" s="81" t="s">
        <v>483</v>
      </c>
      <c r="B151" s="1034" t="s">
        <v>484</v>
      </c>
      <c r="C151" s="1034"/>
      <c r="D151" s="1034"/>
      <c r="E151" s="1034"/>
      <c r="F151" s="1035"/>
      <c r="G151" s="311">
        <v>0</v>
      </c>
      <c r="H151" s="497">
        <f t="shared" si="13"/>
        <v>0</v>
      </c>
      <c r="I151" s="851"/>
      <c r="J151" s="519"/>
      <c r="K151" s="201"/>
      <c r="L151" s="137"/>
      <c r="N151"/>
      <c r="O151"/>
      <c r="P151"/>
      <c r="Q151"/>
      <c r="R151"/>
    </row>
    <row r="152" spans="1:18" ht="24" customHeight="1" x14ac:dyDescent="0.2">
      <c r="A152" s="81" t="s">
        <v>485</v>
      </c>
      <c r="B152" s="1034" t="s">
        <v>486</v>
      </c>
      <c r="C152" s="1034"/>
      <c r="D152" s="1034"/>
      <c r="E152" s="1034"/>
      <c r="F152" s="1035"/>
      <c r="G152" s="311">
        <v>0</v>
      </c>
      <c r="H152" s="497">
        <f t="shared" si="13"/>
        <v>0</v>
      </c>
      <c r="I152" s="851"/>
      <c r="J152" s="519"/>
      <c r="K152" s="201"/>
      <c r="L152" s="137"/>
      <c r="N152"/>
      <c r="O152"/>
      <c r="P152"/>
      <c r="Q152"/>
      <c r="R152"/>
    </row>
    <row r="153" spans="1:18" ht="24" customHeight="1" x14ac:dyDescent="0.2">
      <c r="A153" s="81" t="s">
        <v>487</v>
      </c>
      <c r="B153" s="1034" t="s">
        <v>151</v>
      </c>
      <c r="C153" s="1034"/>
      <c r="D153" s="1034"/>
      <c r="E153" s="1034"/>
      <c r="F153" s="1035"/>
      <c r="G153" s="311">
        <v>0</v>
      </c>
      <c r="H153" s="497">
        <f t="shared" si="13"/>
        <v>0</v>
      </c>
      <c r="I153" s="851"/>
      <c r="J153" s="519"/>
      <c r="K153" s="201"/>
      <c r="L153" s="137"/>
      <c r="N153"/>
      <c r="O153"/>
      <c r="P153"/>
      <c r="Q153"/>
      <c r="R153"/>
    </row>
    <row r="154" spans="1:18" ht="24" customHeight="1" x14ac:dyDescent="0.2">
      <c r="A154" s="81" t="s">
        <v>488</v>
      </c>
      <c r="B154" s="1034" t="s">
        <v>32</v>
      </c>
      <c r="C154" s="1034"/>
      <c r="D154" s="1034"/>
      <c r="E154" s="1034"/>
      <c r="F154" s="1035"/>
      <c r="G154" s="311">
        <v>0</v>
      </c>
      <c r="H154" s="497">
        <f t="shared" si="13"/>
        <v>0</v>
      </c>
      <c r="I154" s="851"/>
      <c r="J154" s="519"/>
      <c r="K154" s="201"/>
      <c r="L154" s="137"/>
      <c r="N154"/>
      <c r="O154"/>
      <c r="P154"/>
      <c r="Q154"/>
      <c r="R154"/>
    </row>
    <row r="155" spans="1:18" ht="33" customHeight="1" x14ac:dyDescent="0.2">
      <c r="A155" s="81" t="s">
        <v>489</v>
      </c>
      <c r="B155" s="1034" t="s">
        <v>490</v>
      </c>
      <c r="C155" s="1034"/>
      <c r="D155" s="1034"/>
      <c r="E155" s="1034"/>
      <c r="F155" s="1035"/>
      <c r="G155" s="311">
        <v>0</v>
      </c>
      <c r="H155" s="497">
        <f t="shared" si="13"/>
        <v>0</v>
      </c>
      <c r="I155" s="851"/>
      <c r="J155" s="519"/>
      <c r="K155" s="201"/>
      <c r="L155" s="137"/>
      <c r="N155"/>
      <c r="O155"/>
      <c r="P155"/>
      <c r="Q155"/>
      <c r="R155"/>
    </row>
    <row r="156" spans="1:18" ht="24" customHeight="1" x14ac:dyDescent="0.2">
      <c r="A156" s="130" t="s">
        <v>491</v>
      </c>
      <c r="B156" s="1114" t="s">
        <v>156</v>
      </c>
      <c r="C156" s="1114"/>
      <c r="D156" s="1114"/>
      <c r="E156" s="1114"/>
      <c r="F156" s="1115"/>
      <c r="G156" s="307">
        <f>SUM(G157:G160)</f>
        <v>0</v>
      </c>
      <c r="H156" s="497">
        <f t="shared" si="13"/>
        <v>0</v>
      </c>
      <c r="I156" s="851"/>
      <c r="J156" s="519"/>
      <c r="K156" s="201"/>
      <c r="L156" s="137"/>
      <c r="N156"/>
      <c r="O156"/>
      <c r="P156"/>
      <c r="Q156"/>
      <c r="R156"/>
    </row>
    <row r="157" spans="1:18" ht="24" customHeight="1" x14ac:dyDescent="0.2">
      <c r="A157" s="482"/>
      <c r="B157" s="1034" t="s">
        <v>157</v>
      </c>
      <c r="C157" s="1034"/>
      <c r="D157" s="1034"/>
      <c r="E157" s="1034"/>
      <c r="F157" s="1035"/>
      <c r="G157" s="311">
        <v>0</v>
      </c>
      <c r="H157" s="497">
        <f t="shared" si="13"/>
        <v>0</v>
      </c>
      <c r="I157" s="851"/>
      <c r="J157" s="519"/>
      <c r="K157" s="201"/>
      <c r="L157" s="137"/>
      <c r="N157"/>
      <c r="O157"/>
      <c r="P157"/>
      <c r="Q157"/>
      <c r="R157"/>
    </row>
    <row r="158" spans="1:18" ht="24" customHeight="1" x14ac:dyDescent="0.2">
      <c r="A158" s="249"/>
      <c r="B158" s="1034" t="s">
        <v>158</v>
      </c>
      <c r="C158" s="1034"/>
      <c r="D158" s="1034"/>
      <c r="E158" s="1034"/>
      <c r="F158" s="1035"/>
      <c r="G158" s="311">
        <v>0</v>
      </c>
      <c r="H158" s="497">
        <f t="shared" si="13"/>
        <v>0</v>
      </c>
      <c r="I158" s="851"/>
      <c r="J158" s="519"/>
      <c r="K158" s="201"/>
      <c r="L158" s="137"/>
      <c r="N158"/>
      <c r="O158"/>
      <c r="P158"/>
      <c r="Q158"/>
      <c r="R158"/>
    </row>
    <row r="159" spans="1:18" ht="24" customHeight="1" x14ac:dyDescent="0.2">
      <c r="A159" s="249"/>
      <c r="B159" s="1034" t="s">
        <v>492</v>
      </c>
      <c r="C159" s="1034"/>
      <c r="D159" s="1034"/>
      <c r="E159" s="1034"/>
      <c r="F159" s="1035"/>
      <c r="G159" s="311">
        <v>0</v>
      </c>
      <c r="H159" s="497">
        <f t="shared" si="13"/>
        <v>0</v>
      </c>
      <c r="I159" s="851"/>
      <c r="J159" s="519"/>
      <c r="K159" s="201"/>
      <c r="L159" s="137"/>
      <c r="N159"/>
      <c r="O159"/>
      <c r="P159"/>
      <c r="Q159"/>
      <c r="R159"/>
    </row>
    <row r="160" spans="1:18" ht="24" customHeight="1" x14ac:dyDescent="0.2">
      <c r="A160" s="249"/>
      <c r="B160" s="1034" t="s">
        <v>493</v>
      </c>
      <c r="C160" s="1034"/>
      <c r="D160" s="1034"/>
      <c r="E160" s="1034"/>
      <c r="F160" s="1035"/>
      <c r="G160" s="311">
        <v>0</v>
      </c>
      <c r="H160" s="497">
        <f t="shared" si="13"/>
        <v>0</v>
      </c>
      <c r="I160" s="851"/>
      <c r="J160" s="519"/>
      <c r="K160" s="201"/>
      <c r="L160" s="137"/>
      <c r="N160"/>
      <c r="O160"/>
      <c r="P160"/>
      <c r="Q160"/>
      <c r="R160"/>
    </row>
    <row r="161" spans="1:18" ht="24" customHeight="1" x14ac:dyDescent="0.2">
      <c r="A161" s="81" t="s">
        <v>494</v>
      </c>
      <c r="B161" s="1034" t="s">
        <v>495</v>
      </c>
      <c r="C161" s="1034"/>
      <c r="D161" s="1034"/>
      <c r="E161" s="1034"/>
      <c r="F161" s="1035"/>
      <c r="G161" s="311">
        <v>0</v>
      </c>
      <c r="H161" s="497">
        <f t="shared" si="13"/>
        <v>0</v>
      </c>
      <c r="I161" s="851"/>
      <c r="J161" s="519"/>
      <c r="K161" s="201"/>
      <c r="L161" s="137"/>
      <c r="N161"/>
      <c r="O161"/>
      <c r="P161"/>
      <c r="Q161"/>
      <c r="R161"/>
    </row>
    <row r="162" spans="1:18" ht="24" customHeight="1" x14ac:dyDescent="0.2">
      <c r="A162" s="483" t="s">
        <v>496</v>
      </c>
      <c r="B162" s="1034" t="s">
        <v>159</v>
      </c>
      <c r="C162" s="1034"/>
      <c r="D162" s="1034"/>
      <c r="E162" s="1034"/>
      <c r="F162" s="1035"/>
      <c r="G162" s="311">
        <v>0</v>
      </c>
      <c r="H162" s="497">
        <f t="shared" si="13"/>
        <v>0</v>
      </c>
      <c r="I162" s="854"/>
      <c r="J162" s="532"/>
      <c r="K162" s="201"/>
      <c r="L162" s="137"/>
      <c r="N162"/>
      <c r="O162"/>
      <c r="P162"/>
      <c r="Q162"/>
      <c r="R162"/>
    </row>
    <row r="163" spans="1:18" ht="24" customHeight="1" x14ac:dyDescent="0.2">
      <c r="A163" s="477" t="s">
        <v>497</v>
      </c>
      <c r="B163" s="1114" t="s">
        <v>498</v>
      </c>
      <c r="C163" s="1114"/>
      <c r="D163" s="1114"/>
      <c r="E163" s="1114"/>
      <c r="F163" s="1115"/>
      <c r="G163" s="307">
        <f>G164+G170</f>
        <v>0</v>
      </c>
      <c r="H163" s="324">
        <f t="shared" si="13"/>
        <v>0</v>
      </c>
      <c r="I163" s="855" t="e">
        <f>ROUND(G163/$D$12,2)</f>
        <v>#DIV/0!</v>
      </c>
      <c r="J163" s="530" t="e">
        <f>ROUND(G163/$D$11/$D$10,2)</f>
        <v>#DIV/0!</v>
      </c>
      <c r="K163" s="201"/>
      <c r="L163" s="137"/>
      <c r="N163"/>
      <c r="O163"/>
      <c r="P163"/>
      <c r="Q163"/>
      <c r="R163"/>
    </row>
    <row r="164" spans="1:18" ht="33" customHeight="1" x14ac:dyDescent="0.2">
      <c r="A164" s="130" t="s">
        <v>499</v>
      </c>
      <c r="B164" s="1114" t="s">
        <v>500</v>
      </c>
      <c r="C164" s="1114"/>
      <c r="D164" s="1114"/>
      <c r="E164" s="1114"/>
      <c r="F164" s="1115"/>
      <c r="G164" s="307">
        <f>SUM(G165:G169)</f>
        <v>0</v>
      </c>
      <c r="H164" s="497">
        <f t="shared" si="13"/>
        <v>0</v>
      </c>
      <c r="I164" s="850"/>
      <c r="J164" s="531"/>
      <c r="K164" s="201"/>
      <c r="L164" s="137"/>
      <c r="N164"/>
      <c r="O164"/>
      <c r="P164"/>
      <c r="Q164"/>
      <c r="R164"/>
    </row>
    <row r="165" spans="1:18" ht="24" customHeight="1" x14ac:dyDescent="0.2">
      <c r="A165" s="482"/>
      <c r="B165" s="1137" t="s">
        <v>603</v>
      </c>
      <c r="C165" s="1036"/>
      <c r="D165" s="1036"/>
      <c r="E165" s="1036"/>
      <c r="F165" s="1037"/>
      <c r="G165" s="311">
        <v>0</v>
      </c>
      <c r="H165" s="497">
        <f t="shared" si="13"/>
        <v>0</v>
      </c>
      <c r="I165" s="851"/>
      <c r="J165" s="519"/>
      <c r="K165" s="201"/>
      <c r="L165" s="137"/>
      <c r="N165"/>
      <c r="O165"/>
      <c r="P165"/>
      <c r="Q165"/>
      <c r="R165"/>
    </row>
    <row r="166" spans="1:18" ht="24" customHeight="1" x14ac:dyDescent="0.2">
      <c r="A166" s="249"/>
      <c r="B166" s="1149" t="s">
        <v>604</v>
      </c>
      <c r="C166" s="1036" t="s">
        <v>237</v>
      </c>
      <c r="D166" s="1036"/>
      <c r="E166" s="1036"/>
      <c r="F166" s="1037"/>
      <c r="G166" s="311">
        <v>0</v>
      </c>
      <c r="H166" s="497">
        <f t="shared" si="13"/>
        <v>0</v>
      </c>
      <c r="I166" s="851"/>
      <c r="J166" s="519"/>
      <c r="K166" s="201"/>
      <c r="L166" s="137"/>
      <c r="N166"/>
      <c r="O166"/>
      <c r="P166"/>
      <c r="Q166"/>
      <c r="R166"/>
    </row>
    <row r="167" spans="1:18" ht="24" customHeight="1" x14ac:dyDescent="0.2">
      <c r="A167" s="249"/>
      <c r="B167" s="1150"/>
      <c r="C167" s="1036" t="s">
        <v>238</v>
      </c>
      <c r="D167" s="1036"/>
      <c r="E167" s="1036"/>
      <c r="F167" s="1037"/>
      <c r="G167" s="311">
        <v>0</v>
      </c>
      <c r="H167" s="497">
        <f t="shared" si="13"/>
        <v>0</v>
      </c>
      <c r="I167" s="851"/>
      <c r="J167" s="519"/>
      <c r="K167" s="201"/>
      <c r="L167" s="137"/>
      <c r="N167"/>
      <c r="O167"/>
      <c r="P167"/>
      <c r="Q167"/>
      <c r="R167"/>
    </row>
    <row r="168" spans="1:18" ht="24" customHeight="1" x14ac:dyDescent="0.2">
      <c r="A168" s="249"/>
      <c r="B168" s="1150"/>
      <c r="C168" s="1036" t="s">
        <v>239</v>
      </c>
      <c r="D168" s="1036"/>
      <c r="E168" s="1036"/>
      <c r="F168" s="1037"/>
      <c r="G168" s="311">
        <v>0</v>
      </c>
      <c r="H168" s="497">
        <f t="shared" si="13"/>
        <v>0</v>
      </c>
      <c r="I168" s="851"/>
      <c r="J168" s="519"/>
      <c r="K168" s="201"/>
      <c r="L168" s="137"/>
      <c r="N168"/>
      <c r="O168"/>
      <c r="P168"/>
      <c r="Q168"/>
      <c r="R168"/>
    </row>
    <row r="169" spans="1:18" ht="24" customHeight="1" x14ac:dyDescent="0.2">
      <c r="A169" s="483"/>
      <c r="B169" s="1151"/>
      <c r="C169" s="1036" t="s">
        <v>240</v>
      </c>
      <c r="D169" s="1036"/>
      <c r="E169" s="1036"/>
      <c r="F169" s="1037"/>
      <c r="G169" s="311">
        <v>0</v>
      </c>
      <c r="H169" s="497">
        <f t="shared" si="13"/>
        <v>0</v>
      </c>
      <c r="I169" s="851"/>
      <c r="J169" s="519"/>
      <c r="K169" s="201"/>
      <c r="L169" s="137"/>
      <c r="N169"/>
      <c r="O169"/>
      <c r="P169"/>
      <c r="Q169"/>
      <c r="R169"/>
    </row>
    <row r="170" spans="1:18" ht="33" customHeight="1" x14ac:dyDescent="0.2">
      <c r="A170" s="355" t="s">
        <v>501</v>
      </c>
      <c r="B170" s="1132" t="s">
        <v>502</v>
      </c>
      <c r="C170" s="1114"/>
      <c r="D170" s="1114"/>
      <c r="E170" s="1114"/>
      <c r="F170" s="1115"/>
      <c r="G170" s="307">
        <f>G171+G172+G173+G174</f>
        <v>0</v>
      </c>
      <c r="H170" s="497">
        <f t="shared" si="13"/>
        <v>0</v>
      </c>
      <c r="I170" s="851"/>
      <c r="J170" s="519"/>
      <c r="K170" s="201"/>
      <c r="L170" s="137"/>
      <c r="N170"/>
      <c r="O170"/>
      <c r="P170"/>
      <c r="Q170"/>
      <c r="R170"/>
    </row>
    <row r="171" spans="1:18" ht="24" customHeight="1" x14ac:dyDescent="0.2">
      <c r="A171" s="482"/>
      <c r="B171" s="1034" t="s">
        <v>503</v>
      </c>
      <c r="C171" s="1034"/>
      <c r="D171" s="1034"/>
      <c r="E171" s="1034"/>
      <c r="F171" s="1035"/>
      <c r="G171" s="311">
        <v>0</v>
      </c>
      <c r="H171" s="497">
        <f t="shared" si="13"/>
        <v>0</v>
      </c>
      <c r="I171" s="851"/>
      <c r="J171" s="519"/>
      <c r="K171" s="201"/>
      <c r="L171" s="137"/>
      <c r="N171"/>
      <c r="O171"/>
      <c r="P171"/>
      <c r="Q171"/>
      <c r="R171"/>
    </row>
    <row r="172" spans="1:18" ht="24" customHeight="1" x14ac:dyDescent="0.2">
      <c r="A172" s="249"/>
      <c r="B172" s="1034" t="s">
        <v>504</v>
      </c>
      <c r="C172" s="1034"/>
      <c r="D172" s="1034"/>
      <c r="E172" s="1034"/>
      <c r="F172" s="1035"/>
      <c r="G172" s="311">
        <v>0</v>
      </c>
      <c r="H172" s="497">
        <f t="shared" si="13"/>
        <v>0</v>
      </c>
      <c r="I172" s="851"/>
      <c r="J172" s="519"/>
      <c r="K172" s="201"/>
      <c r="L172" s="137"/>
      <c r="N172"/>
      <c r="O172"/>
      <c r="P172"/>
      <c r="Q172"/>
      <c r="R172"/>
    </row>
    <row r="173" spans="1:18" ht="24" customHeight="1" x14ac:dyDescent="0.2">
      <c r="A173" s="249"/>
      <c r="B173" s="1034" t="s">
        <v>505</v>
      </c>
      <c r="C173" s="1034"/>
      <c r="D173" s="1034"/>
      <c r="E173" s="1034"/>
      <c r="F173" s="1035"/>
      <c r="G173" s="311">
        <v>0</v>
      </c>
      <c r="H173" s="497">
        <f t="shared" si="13"/>
        <v>0</v>
      </c>
      <c r="I173" s="851"/>
      <c r="J173" s="519"/>
      <c r="K173" s="201"/>
      <c r="L173" s="137"/>
      <c r="N173"/>
      <c r="O173"/>
      <c r="P173"/>
      <c r="Q173"/>
      <c r="R173"/>
    </row>
    <row r="174" spans="1:18" ht="24" customHeight="1" x14ac:dyDescent="0.2">
      <c r="A174" s="483"/>
      <c r="B174" s="1034" t="s">
        <v>142</v>
      </c>
      <c r="C174" s="1034"/>
      <c r="D174" s="1034"/>
      <c r="E174" s="1034"/>
      <c r="F174" s="1035"/>
      <c r="G174" s="311">
        <v>0</v>
      </c>
      <c r="H174" s="497">
        <f t="shared" si="13"/>
        <v>0</v>
      </c>
      <c r="I174" s="854"/>
      <c r="J174" s="532"/>
      <c r="K174" s="201"/>
      <c r="L174" s="137"/>
      <c r="N174"/>
      <c r="O174"/>
      <c r="P174"/>
      <c r="Q174"/>
      <c r="R174"/>
    </row>
    <row r="175" spans="1:18" ht="24" customHeight="1" x14ac:dyDescent="0.2">
      <c r="A175" s="477" t="s">
        <v>506</v>
      </c>
      <c r="B175" s="1114" t="s">
        <v>181</v>
      </c>
      <c r="C175" s="1114"/>
      <c r="D175" s="1114"/>
      <c r="E175" s="1114"/>
      <c r="F175" s="1115"/>
      <c r="G175" s="307">
        <f>G176+G177+G178+G179+G180</f>
        <v>0</v>
      </c>
      <c r="H175" s="324">
        <f t="shared" si="13"/>
        <v>0</v>
      </c>
      <c r="I175" s="855" t="e">
        <f>ROUND(G175/$D$12,2)</f>
        <v>#DIV/0!</v>
      </c>
      <c r="J175" s="530" t="e">
        <f>ROUND(G175/$D$11/$D$10,2)</f>
        <v>#DIV/0!</v>
      </c>
      <c r="K175" s="201"/>
      <c r="L175" s="137"/>
      <c r="N175"/>
      <c r="O175"/>
      <c r="P175"/>
      <c r="Q175"/>
      <c r="R175"/>
    </row>
    <row r="176" spans="1:18" ht="24" customHeight="1" x14ac:dyDescent="0.2">
      <c r="A176" s="81" t="s">
        <v>507</v>
      </c>
      <c r="B176" s="1034" t="s">
        <v>183</v>
      </c>
      <c r="C176" s="1034"/>
      <c r="D176" s="1034"/>
      <c r="E176" s="1034"/>
      <c r="F176" s="1035"/>
      <c r="G176" s="311">
        <v>0</v>
      </c>
      <c r="H176" s="497">
        <f t="shared" si="13"/>
        <v>0</v>
      </c>
      <c r="I176" s="850"/>
      <c r="J176" s="531"/>
      <c r="K176" s="201"/>
      <c r="L176" s="137"/>
      <c r="N176"/>
      <c r="O176"/>
      <c r="P176"/>
      <c r="Q176"/>
      <c r="R176"/>
    </row>
    <row r="177" spans="1:18" ht="24" customHeight="1" x14ac:dyDescent="0.2">
      <c r="A177" s="81" t="s">
        <v>508</v>
      </c>
      <c r="B177" s="1034" t="s">
        <v>184</v>
      </c>
      <c r="C177" s="1034"/>
      <c r="D177" s="1034"/>
      <c r="E177" s="1034"/>
      <c r="F177" s="1035"/>
      <c r="G177" s="311">
        <v>0</v>
      </c>
      <c r="H177" s="497">
        <f t="shared" si="13"/>
        <v>0</v>
      </c>
      <c r="I177" s="851"/>
      <c r="J177" s="519"/>
      <c r="K177" s="201"/>
      <c r="L177" s="137"/>
      <c r="N177"/>
      <c r="O177"/>
      <c r="P177"/>
      <c r="Q177"/>
      <c r="R177"/>
    </row>
    <row r="178" spans="1:18" ht="24" customHeight="1" x14ac:dyDescent="0.2">
      <c r="A178" s="81" t="s">
        <v>509</v>
      </c>
      <c r="B178" s="1034" t="s">
        <v>510</v>
      </c>
      <c r="C178" s="1034"/>
      <c r="D178" s="1034"/>
      <c r="E178" s="1034"/>
      <c r="F178" s="1035"/>
      <c r="G178" s="311">
        <v>0</v>
      </c>
      <c r="H178" s="497">
        <f t="shared" si="13"/>
        <v>0</v>
      </c>
      <c r="I178" s="851"/>
      <c r="J178" s="519"/>
      <c r="K178" s="201"/>
      <c r="L178" s="137"/>
      <c r="N178"/>
      <c r="O178"/>
      <c r="P178"/>
      <c r="Q178"/>
      <c r="R178"/>
    </row>
    <row r="179" spans="1:18" ht="24" customHeight="1" x14ac:dyDescent="0.2">
      <c r="A179" s="81" t="s">
        <v>511</v>
      </c>
      <c r="B179" s="1034" t="s">
        <v>185</v>
      </c>
      <c r="C179" s="1034"/>
      <c r="D179" s="1034"/>
      <c r="E179" s="1034"/>
      <c r="F179" s="1035"/>
      <c r="G179" s="311">
        <v>0</v>
      </c>
      <c r="H179" s="497">
        <f t="shared" si="13"/>
        <v>0</v>
      </c>
      <c r="I179" s="851"/>
      <c r="J179" s="519"/>
      <c r="K179" s="201"/>
      <c r="L179" s="137"/>
      <c r="N179"/>
      <c r="O179"/>
      <c r="P179"/>
      <c r="Q179"/>
      <c r="R179"/>
    </row>
    <row r="180" spans="1:18" ht="24" customHeight="1" thickBot="1" x14ac:dyDescent="0.25">
      <c r="A180" s="482" t="s">
        <v>512</v>
      </c>
      <c r="B180" s="1038" t="s">
        <v>186</v>
      </c>
      <c r="C180" s="1038"/>
      <c r="D180" s="1038"/>
      <c r="E180" s="1038"/>
      <c r="F180" s="1039"/>
      <c r="G180" s="348">
        <v>0</v>
      </c>
      <c r="H180" s="305">
        <f>ROUND(G180/$D$11,2)</f>
        <v>0</v>
      </c>
      <c r="I180" s="854"/>
      <c r="J180" s="528"/>
      <c r="K180" s="201"/>
      <c r="L180" s="137"/>
      <c r="N180"/>
      <c r="O180"/>
      <c r="P180"/>
      <c r="Q180"/>
      <c r="R180"/>
    </row>
    <row r="181" spans="1:18" s="468" customFormat="1" ht="29.25" customHeight="1" thickBot="1" x14ac:dyDescent="0.3">
      <c r="A181" s="464"/>
      <c r="B181" s="1033" t="s">
        <v>227</v>
      </c>
      <c r="C181" s="1040"/>
      <c r="D181" s="1040"/>
      <c r="E181" s="1040"/>
      <c r="F181" s="1040"/>
      <c r="G181" s="458">
        <f>G119+G125+G135+G139+G142+G163+G175</f>
        <v>0</v>
      </c>
      <c r="H181" s="495">
        <f>ROUND(G181/$D$11,2)</f>
        <v>0</v>
      </c>
      <c r="I181" s="496" t="e">
        <f>I175+I163+I142+I139+I135+I125+I119</f>
        <v>#DIV/0!</v>
      </c>
      <c r="J181" s="516" t="e">
        <f>J119+J125+J135+J139+J142+J163+J175</f>
        <v>#DIV/0!</v>
      </c>
      <c r="K181" s="466"/>
      <c r="L181" s="467"/>
      <c r="N181" s="469"/>
      <c r="O181" s="469"/>
      <c r="P181" s="469"/>
      <c r="Q181" s="469"/>
      <c r="R181" s="469"/>
    </row>
    <row r="182" spans="1:18" s="489" customFormat="1" ht="13.5" customHeight="1" thickBot="1" x14ac:dyDescent="0.3">
      <c r="A182" s="490"/>
      <c r="B182" s="486"/>
      <c r="C182" s="486"/>
      <c r="D182" s="486"/>
      <c r="E182" s="486"/>
      <c r="F182" s="486"/>
      <c r="G182" s="487"/>
      <c r="H182" s="488"/>
      <c r="I182" s="488"/>
      <c r="J182" s="491"/>
      <c r="K182" s="492"/>
      <c r="L182" s="493"/>
      <c r="N182" s="494"/>
      <c r="O182" s="494"/>
      <c r="P182" s="494"/>
      <c r="Q182" s="494"/>
      <c r="R182" s="494"/>
    </row>
    <row r="183" spans="1:18" s="509" customFormat="1" ht="45" customHeight="1" thickBot="1" x14ac:dyDescent="0.3">
      <c r="A183" s="535" t="s">
        <v>513</v>
      </c>
      <c r="B183" s="1139" t="s">
        <v>514</v>
      </c>
      <c r="C183" s="1139"/>
      <c r="D183" s="1139"/>
      <c r="E183" s="1139"/>
      <c r="F183" s="1139"/>
      <c r="G183" s="1139"/>
      <c r="H183" s="1139"/>
      <c r="I183" s="1140"/>
      <c r="J183" s="534"/>
      <c r="K183" s="466"/>
      <c r="L183" s="508"/>
      <c r="N183" s="469"/>
      <c r="O183" s="469"/>
      <c r="P183" s="469"/>
      <c r="Q183" s="469"/>
      <c r="R183" s="469"/>
    </row>
    <row r="184" spans="1:18" ht="24.75" customHeight="1" x14ac:dyDescent="0.2">
      <c r="A184" s="355" t="s">
        <v>515</v>
      </c>
      <c r="B184" s="1132" t="s">
        <v>516</v>
      </c>
      <c r="C184" s="1132"/>
      <c r="D184" s="1132"/>
      <c r="E184" s="1132"/>
      <c r="F184" s="1133"/>
      <c r="G184" s="324">
        <f>G185+G188+G189+G190+G191+G192+G193+G194</f>
        <v>0</v>
      </c>
      <c r="H184" s="324">
        <f>ROUND(G184/$D$11,2)</f>
        <v>0</v>
      </c>
      <c r="I184" s="855" t="e">
        <f>ROUND(G184/$D$12,2)</f>
        <v>#DIV/0!</v>
      </c>
      <c r="J184" s="529" t="e">
        <f>ROUND(G184/$D$11/$D$10,2)</f>
        <v>#DIV/0!</v>
      </c>
      <c r="K184" s="201"/>
      <c r="L184" s="137"/>
      <c r="N184"/>
      <c r="O184"/>
      <c r="P184"/>
      <c r="Q184"/>
      <c r="R184"/>
    </row>
    <row r="185" spans="1:18" ht="24.75" customHeight="1" x14ac:dyDescent="0.2">
      <c r="A185" s="533" t="s">
        <v>517</v>
      </c>
      <c r="B185" s="1137" t="s">
        <v>518</v>
      </c>
      <c r="C185" s="1137"/>
      <c r="D185" s="1137"/>
      <c r="E185" s="1137"/>
      <c r="F185" s="1138"/>
      <c r="G185" s="311">
        <v>0</v>
      </c>
      <c r="H185" s="497">
        <f>ROUND(G185/$D$11,2)</f>
        <v>0</v>
      </c>
      <c r="I185" s="850"/>
      <c r="J185" s="531"/>
      <c r="K185" s="201"/>
      <c r="L185" s="137"/>
      <c r="N185"/>
      <c r="O185"/>
      <c r="P185"/>
      <c r="Q185"/>
      <c r="R185"/>
    </row>
    <row r="186" spans="1:18" ht="16.5" customHeight="1" x14ac:dyDescent="0.2">
      <c r="A186" s="478"/>
      <c r="B186" s="1148" t="s">
        <v>596</v>
      </c>
      <c r="C186" s="1136"/>
      <c r="D186" s="1136" t="s">
        <v>597</v>
      </c>
      <c r="E186" s="1136"/>
      <c r="F186" s="400" t="s">
        <v>598</v>
      </c>
      <c r="G186" s="857"/>
      <c r="H186" s="497"/>
      <c r="I186" s="851"/>
      <c r="J186" s="519"/>
      <c r="K186" s="201"/>
      <c r="L186" s="137"/>
      <c r="N186"/>
      <c r="O186"/>
      <c r="P186"/>
      <c r="Q186"/>
      <c r="R186"/>
    </row>
    <row r="187" spans="1:18" ht="16.5" customHeight="1" x14ac:dyDescent="0.2">
      <c r="A187" s="478"/>
      <c r="B187" s="1134">
        <v>1</v>
      </c>
      <c r="C187" s="1135"/>
      <c r="D187" s="1135">
        <v>0.82499999999999996</v>
      </c>
      <c r="E187" s="1135"/>
      <c r="F187" s="856">
        <v>33</v>
      </c>
      <c r="G187" s="857"/>
      <c r="H187" s="497"/>
      <c r="I187" s="851"/>
      <c r="J187" s="519"/>
      <c r="K187" s="201"/>
      <c r="L187" s="137"/>
      <c r="N187"/>
      <c r="O187"/>
      <c r="P187"/>
      <c r="Q187"/>
      <c r="R187"/>
    </row>
    <row r="188" spans="1:18" ht="22.5" customHeight="1" x14ac:dyDescent="0.2">
      <c r="A188" s="249"/>
      <c r="B188" s="1130" t="s">
        <v>520</v>
      </c>
      <c r="C188" s="1130"/>
      <c r="D188" s="1130"/>
      <c r="E188" s="1130"/>
      <c r="F188" s="1131"/>
      <c r="G188" s="311">
        <v>0</v>
      </c>
      <c r="H188" s="497">
        <f>ROUND(G188/$D$11,2)</f>
        <v>0</v>
      </c>
      <c r="I188" s="851"/>
      <c r="J188" s="519"/>
      <c r="K188" s="201"/>
      <c r="L188" s="137"/>
      <c r="N188"/>
      <c r="O188"/>
      <c r="P188"/>
      <c r="Q188"/>
      <c r="R188"/>
    </row>
    <row r="189" spans="1:18" ht="22.5" customHeight="1" x14ac:dyDescent="0.2">
      <c r="A189" s="483"/>
      <c r="B189" s="1034" t="s">
        <v>372</v>
      </c>
      <c r="C189" s="1034"/>
      <c r="D189" s="1034"/>
      <c r="E189" s="1034"/>
      <c r="F189" s="1035"/>
      <c r="G189" s="311">
        <v>0</v>
      </c>
      <c r="H189" s="497">
        <f t="shared" ref="H189:H204" si="14">ROUND(G189/$D$11,2)</f>
        <v>0</v>
      </c>
      <c r="I189" s="851"/>
      <c r="J189" s="519"/>
      <c r="K189" s="201"/>
      <c r="L189" s="137"/>
      <c r="N189"/>
      <c r="O189"/>
      <c r="P189"/>
      <c r="Q189"/>
      <c r="R189"/>
    </row>
    <row r="190" spans="1:18" ht="33" customHeight="1" x14ac:dyDescent="0.2">
      <c r="A190" s="483" t="s">
        <v>519</v>
      </c>
      <c r="B190" s="1034" t="s">
        <v>521</v>
      </c>
      <c r="C190" s="1034"/>
      <c r="D190" s="1034"/>
      <c r="E190" s="1034"/>
      <c r="F190" s="1035"/>
      <c r="G190" s="311">
        <v>0</v>
      </c>
      <c r="H190" s="497">
        <f t="shared" si="14"/>
        <v>0</v>
      </c>
      <c r="I190" s="851"/>
      <c r="J190" s="519"/>
      <c r="K190" s="201"/>
      <c r="L190" s="137"/>
      <c r="N190"/>
      <c r="O190"/>
      <c r="P190"/>
      <c r="Q190"/>
      <c r="R190"/>
    </row>
    <row r="191" spans="1:18" ht="24.75" customHeight="1" x14ac:dyDescent="0.2">
      <c r="A191" s="81" t="s">
        <v>522</v>
      </c>
      <c r="B191" s="1034" t="s">
        <v>484</v>
      </c>
      <c r="C191" s="1034"/>
      <c r="D191" s="1034"/>
      <c r="E191" s="1034"/>
      <c r="F191" s="1035"/>
      <c r="G191" s="311">
        <v>0</v>
      </c>
      <c r="H191" s="497">
        <f t="shared" si="14"/>
        <v>0</v>
      </c>
      <c r="I191" s="851"/>
      <c r="J191" s="519"/>
      <c r="K191" s="201"/>
      <c r="L191" s="137"/>
      <c r="N191"/>
      <c r="O191"/>
      <c r="P191"/>
      <c r="Q191"/>
      <c r="R191"/>
    </row>
    <row r="192" spans="1:18" ht="24.75" customHeight="1" x14ac:dyDescent="0.2">
      <c r="A192" s="81" t="s">
        <v>523</v>
      </c>
      <c r="B192" s="1034" t="s">
        <v>524</v>
      </c>
      <c r="C192" s="1034"/>
      <c r="D192" s="1034"/>
      <c r="E192" s="1034"/>
      <c r="F192" s="1035"/>
      <c r="G192" s="311">
        <v>0</v>
      </c>
      <c r="H192" s="497">
        <f t="shared" si="14"/>
        <v>0</v>
      </c>
      <c r="I192" s="851"/>
      <c r="J192" s="519"/>
      <c r="K192" s="201"/>
      <c r="L192" s="137"/>
      <c r="N192"/>
      <c r="O192"/>
      <c r="P192"/>
      <c r="Q192"/>
      <c r="R192"/>
    </row>
    <row r="193" spans="1:18" ht="24.75" customHeight="1" x14ac:dyDescent="0.2">
      <c r="A193" s="81" t="s">
        <v>525</v>
      </c>
      <c r="B193" s="1034" t="s">
        <v>151</v>
      </c>
      <c r="C193" s="1034"/>
      <c r="D193" s="1034"/>
      <c r="E193" s="1034"/>
      <c r="F193" s="1035"/>
      <c r="G193" s="311">
        <v>0</v>
      </c>
      <c r="H193" s="497">
        <f t="shared" si="14"/>
        <v>0</v>
      </c>
      <c r="I193" s="851"/>
      <c r="J193" s="519"/>
      <c r="K193" s="201"/>
      <c r="L193" s="137"/>
      <c r="N193"/>
      <c r="O193"/>
      <c r="P193"/>
      <c r="Q193"/>
      <c r="R193"/>
    </row>
    <row r="194" spans="1:18" ht="24.75" customHeight="1" x14ac:dyDescent="0.2">
      <c r="A194" s="81" t="s">
        <v>526</v>
      </c>
      <c r="B194" s="1034" t="s">
        <v>32</v>
      </c>
      <c r="C194" s="1034"/>
      <c r="D194" s="1034"/>
      <c r="E194" s="1034"/>
      <c r="F194" s="1035"/>
      <c r="G194" s="311">
        <v>0</v>
      </c>
      <c r="H194" s="497">
        <f t="shared" si="14"/>
        <v>0</v>
      </c>
      <c r="I194" s="854"/>
      <c r="J194" s="532"/>
      <c r="K194" s="201"/>
      <c r="L194" s="137"/>
      <c r="N194"/>
      <c r="O194"/>
      <c r="P194"/>
      <c r="Q194"/>
      <c r="R194"/>
    </row>
    <row r="195" spans="1:18" ht="24.75" customHeight="1" x14ac:dyDescent="0.2">
      <c r="A195" s="107" t="s">
        <v>527</v>
      </c>
      <c r="B195" s="1114" t="s">
        <v>528</v>
      </c>
      <c r="C195" s="1114"/>
      <c r="D195" s="1114"/>
      <c r="E195" s="1114"/>
      <c r="F195" s="1115"/>
      <c r="G195" s="307">
        <f>G196+G197+G198</f>
        <v>0</v>
      </c>
      <c r="H195" s="324">
        <f t="shared" si="14"/>
        <v>0</v>
      </c>
      <c r="I195" s="855" t="e">
        <f>ROUND(G195/$D$12,2)</f>
        <v>#DIV/0!</v>
      </c>
      <c r="J195" s="530" t="e">
        <f>ROUND(G195/$D$11/$D$10,2)</f>
        <v>#DIV/0!</v>
      </c>
      <c r="K195" s="201"/>
      <c r="L195" s="137"/>
      <c r="N195"/>
      <c r="O195"/>
      <c r="P195"/>
      <c r="Q195"/>
      <c r="R195"/>
    </row>
    <row r="196" spans="1:18" ht="33" customHeight="1" x14ac:dyDescent="0.2">
      <c r="A196" s="81" t="s">
        <v>529</v>
      </c>
      <c r="B196" s="1034" t="s">
        <v>530</v>
      </c>
      <c r="C196" s="1034"/>
      <c r="D196" s="1034"/>
      <c r="E196" s="1034"/>
      <c r="F196" s="1035"/>
      <c r="G196" s="311">
        <v>0</v>
      </c>
      <c r="H196" s="497">
        <f t="shared" si="14"/>
        <v>0</v>
      </c>
      <c r="I196" s="850"/>
      <c r="J196" s="531"/>
      <c r="K196" s="201"/>
      <c r="L196" s="137"/>
      <c r="N196"/>
      <c r="O196"/>
      <c r="P196"/>
      <c r="Q196"/>
      <c r="R196"/>
    </row>
    <row r="197" spans="1:18" ht="24.75" customHeight="1" x14ac:dyDescent="0.2">
      <c r="A197" s="81" t="s">
        <v>531</v>
      </c>
      <c r="B197" s="1034" t="s">
        <v>279</v>
      </c>
      <c r="C197" s="1034"/>
      <c r="D197" s="1034"/>
      <c r="E197" s="1034"/>
      <c r="F197" s="1035"/>
      <c r="G197" s="311">
        <v>0</v>
      </c>
      <c r="H197" s="497">
        <f t="shared" si="14"/>
        <v>0</v>
      </c>
      <c r="I197" s="851"/>
      <c r="J197" s="519"/>
      <c r="K197" s="201"/>
      <c r="L197" s="137"/>
      <c r="N197"/>
      <c r="O197"/>
      <c r="P197"/>
      <c r="Q197"/>
      <c r="R197"/>
    </row>
    <row r="198" spans="1:18" ht="24.75" customHeight="1" x14ac:dyDescent="0.2">
      <c r="A198" s="81" t="s">
        <v>532</v>
      </c>
      <c r="B198" s="1034" t="s">
        <v>533</v>
      </c>
      <c r="C198" s="1034"/>
      <c r="D198" s="1034"/>
      <c r="E198" s="1034"/>
      <c r="F198" s="1035"/>
      <c r="G198" s="311">
        <v>0</v>
      </c>
      <c r="H198" s="497">
        <f t="shared" si="14"/>
        <v>0</v>
      </c>
      <c r="I198" s="854"/>
      <c r="J198" s="532"/>
      <c r="K198" s="201"/>
      <c r="L198" s="137"/>
      <c r="N198"/>
      <c r="O198"/>
      <c r="P198"/>
      <c r="Q198"/>
      <c r="R198"/>
    </row>
    <row r="199" spans="1:18" ht="24.75" customHeight="1" x14ac:dyDescent="0.2">
      <c r="A199" s="107" t="s">
        <v>534</v>
      </c>
      <c r="B199" s="1114" t="s">
        <v>535</v>
      </c>
      <c r="C199" s="1114"/>
      <c r="D199" s="1114"/>
      <c r="E199" s="1114"/>
      <c r="F199" s="1115"/>
      <c r="G199" s="307">
        <f>G200+G201+G202+G203+G204</f>
        <v>0</v>
      </c>
      <c r="H199" s="497">
        <f t="shared" si="14"/>
        <v>0</v>
      </c>
      <c r="I199" s="855" t="e">
        <f>ROUND(G199/$D$12,2)</f>
        <v>#DIV/0!</v>
      </c>
      <c r="J199" s="530" t="e">
        <f>ROUND(G199/$D$11/$D$10,2)</f>
        <v>#DIV/0!</v>
      </c>
      <c r="K199" s="201"/>
      <c r="L199" s="137"/>
      <c r="N199"/>
      <c r="O199"/>
      <c r="P199"/>
      <c r="Q199"/>
      <c r="R199"/>
    </row>
    <row r="200" spans="1:18" ht="24.75" customHeight="1" x14ac:dyDescent="0.2">
      <c r="A200" s="81" t="s">
        <v>536</v>
      </c>
      <c r="B200" s="1034" t="s">
        <v>537</v>
      </c>
      <c r="C200" s="1034"/>
      <c r="D200" s="1034"/>
      <c r="E200" s="1034"/>
      <c r="F200" s="1035"/>
      <c r="G200" s="311">
        <v>0</v>
      </c>
      <c r="H200" s="497">
        <f t="shared" si="14"/>
        <v>0</v>
      </c>
      <c r="I200" s="850"/>
      <c r="J200" s="531"/>
      <c r="K200" s="201"/>
      <c r="L200" s="137"/>
      <c r="N200"/>
      <c r="O200"/>
      <c r="P200"/>
      <c r="Q200"/>
      <c r="R200"/>
    </row>
    <row r="201" spans="1:18" ht="69.75" customHeight="1" x14ac:dyDescent="0.2">
      <c r="A201" s="81" t="s">
        <v>538</v>
      </c>
      <c r="B201" s="1034" t="s">
        <v>539</v>
      </c>
      <c r="C201" s="1034"/>
      <c r="D201" s="1034"/>
      <c r="E201" s="1034"/>
      <c r="F201" s="1035"/>
      <c r="G201" s="311">
        <v>0</v>
      </c>
      <c r="H201" s="497">
        <f t="shared" si="14"/>
        <v>0</v>
      </c>
      <c r="I201" s="851"/>
      <c r="J201" s="519"/>
      <c r="K201" s="201"/>
      <c r="L201" s="137"/>
      <c r="N201"/>
      <c r="O201"/>
      <c r="P201"/>
      <c r="Q201"/>
      <c r="R201"/>
    </row>
    <row r="202" spans="1:18" ht="33" customHeight="1" x14ac:dyDescent="0.2">
      <c r="A202" s="81" t="s">
        <v>540</v>
      </c>
      <c r="B202" s="1034" t="s">
        <v>541</v>
      </c>
      <c r="C202" s="1034"/>
      <c r="D202" s="1034"/>
      <c r="E202" s="1034"/>
      <c r="F202" s="1035"/>
      <c r="G202" s="311">
        <v>0</v>
      </c>
      <c r="H202" s="497">
        <f t="shared" si="14"/>
        <v>0</v>
      </c>
      <c r="I202" s="851"/>
      <c r="J202" s="519"/>
      <c r="K202" s="201"/>
      <c r="L202" s="137"/>
      <c r="N202"/>
      <c r="O202"/>
      <c r="P202"/>
      <c r="Q202"/>
      <c r="R202"/>
    </row>
    <row r="203" spans="1:18" ht="24.75" customHeight="1" x14ac:dyDescent="0.2">
      <c r="A203" s="81" t="s">
        <v>542</v>
      </c>
      <c r="B203" s="1034" t="s">
        <v>543</v>
      </c>
      <c r="C203" s="1034"/>
      <c r="D203" s="1034"/>
      <c r="E203" s="1034"/>
      <c r="F203" s="1035"/>
      <c r="G203" s="311">
        <v>0</v>
      </c>
      <c r="H203" s="497">
        <f t="shared" si="14"/>
        <v>0</v>
      </c>
      <c r="I203" s="851"/>
      <c r="J203" s="519"/>
      <c r="K203" s="201"/>
      <c r="L203" s="137"/>
      <c r="N203"/>
      <c r="O203"/>
      <c r="P203"/>
      <c r="Q203"/>
      <c r="R203"/>
    </row>
    <row r="204" spans="1:18" ht="24.75" customHeight="1" thickBot="1" x14ac:dyDescent="0.25">
      <c r="A204" s="81" t="s">
        <v>544</v>
      </c>
      <c r="B204" s="1034" t="s">
        <v>186</v>
      </c>
      <c r="C204" s="1034"/>
      <c r="D204" s="1034"/>
      <c r="E204" s="1034"/>
      <c r="F204" s="1035"/>
      <c r="G204" s="311">
        <v>0</v>
      </c>
      <c r="H204" s="497">
        <f t="shared" si="14"/>
        <v>0</v>
      </c>
      <c r="I204" s="854"/>
      <c r="J204" s="528"/>
      <c r="K204" s="201"/>
      <c r="L204" s="137"/>
      <c r="N204"/>
      <c r="O204"/>
      <c r="P204"/>
      <c r="Q204"/>
      <c r="R204"/>
    </row>
    <row r="205" spans="1:18" s="468" customFormat="1" ht="29.25" customHeight="1" thickBot="1" x14ac:dyDescent="0.3">
      <c r="A205" s="464"/>
      <c r="B205" s="1033" t="s">
        <v>227</v>
      </c>
      <c r="C205" s="1040"/>
      <c r="D205" s="1040"/>
      <c r="E205" s="1040"/>
      <c r="F205" s="1040"/>
      <c r="G205" s="458">
        <f>G184+G195+G199</f>
        <v>0</v>
      </c>
      <c r="H205" s="495">
        <f>ROUND(G205/$D$11,2)</f>
        <v>0</v>
      </c>
      <c r="I205" s="496" t="e">
        <f>I184+I195+I199</f>
        <v>#DIV/0!</v>
      </c>
      <c r="J205" s="516" t="e">
        <f>J184+J195+J199</f>
        <v>#DIV/0!</v>
      </c>
      <c r="K205" s="466"/>
      <c r="L205" s="467"/>
      <c r="N205" s="469"/>
      <c r="O205" s="469"/>
      <c r="P205" s="469"/>
      <c r="Q205" s="469"/>
      <c r="R205" s="469"/>
    </row>
    <row r="206" spans="1:18" s="489" customFormat="1" ht="13.5" customHeight="1" thickBot="1" x14ac:dyDescent="0.3">
      <c r="A206" s="490"/>
      <c r="B206" s="486"/>
      <c r="C206" s="486"/>
      <c r="D206" s="486"/>
      <c r="E206" s="486"/>
      <c r="F206" s="486"/>
      <c r="G206" s="487"/>
      <c r="H206" s="488"/>
      <c r="I206" s="488"/>
      <c r="J206" s="491"/>
      <c r="K206" s="492"/>
      <c r="L206" s="493"/>
      <c r="N206" s="494"/>
      <c r="O206" s="494"/>
      <c r="P206" s="494"/>
      <c r="Q206" s="494"/>
      <c r="R206" s="494"/>
    </row>
    <row r="207" spans="1:18" s="509" customFormat="1" ht="45" customHeight="1" thickBot="1" x14ac:dyDescent="0.3">
      <c r="A207" s="470" t="s">
        <v>545</v>
      </c>
      <c r="B207" s="1032" t="s">
        <v>589</v>
      </c>
      <c r="C207" s="1032"/>
      <c r="D207" s="1032"/>
      <c r="E207" s="1032"/>
      <c r="F207" s="1032"/>
      <c r="G207" s="1032"/>
      <c r="H207" s="1032"/>
      <c r="I207" s="1113"/>
      <c r="J207" s="507"/>
      <c r="K207" s="466"/>
      <c r="L207" s="508"/>
      <c r="N207" s="469"/>
      <c r="O207" s="469"/>
      <c r="P207" s="469"/>
      <c r="Q207" s="469"/>
      <c r="R207" s="469"/>
    </row>
    <row r="208" spans="1:18" ht="24.75" customHeight="1" x14ac:dyDescent="0.2">
      <c r="A208" s="107" t="s">
        <v>546</v>
      </c>
      <c r="B208" s="1114" t="s">
        <v>547</v>
      </c>
      <c r="C208" s="1114"/>
      <c r="D208" s="1114"/>
      <c r="E208" s="1114"/>
      <c r="F208" s="1115"/>
      <c r="G208" s="307">
        <f>G209+G210+G211+G212+G213</f>
        <v>0</v>
      </c>
      <c r="H208" s="324">
        <f>ROUND(G208/$D$11,2)</f>
        <v>0</v>
      </c>
      <c r="I208" s="855" t="e">
        <f>ROUND(G208/$D$12,2)</f>
        <v>#DIV/0!</v>
      </c>
      <c r="J208" s="529" t="e">
        <f>ROUND(G208/$D$11/$D$10,2)</f>
        <v>#DIV/0!</v>
      </c>
      <c r="K208" s="201"/>
      <c r="L208" s="137"/>
      <c r="N208"/>
      <c r="O208"/>
      <c r="P208"/>
      <c r="Q208"/>
      <c r="R208"/>
    </row>
    <row r="209" spans="1:18" ht="24.75" customHeight="1" x14ac:dyDescent="0.2">
      <c r="A209" s="81" t="s">
        <v>548</v>
      </c>
      <c r="B209" s="1034" t="s">
        <v>549</v>
      </c>
      <c r="C209" s="1034"/>
      <c r="D209" s="1034"/>
      <c r="E209" s="1034"/>
      <c r="F209" s="1035"/>
      <c r="G209" s="311">
        <v>0</v>
      </c>
      <c r="H209" s="497">
        <f>ROUND(G209/$D$11,2)</f>
        <v>0</v>
      </c>
      <c r="I209" s="850"/>
      <c r="J209" s="531"/>
      <c r="K209" s="201"/>
      <c r="L209" s="137"/>
      <c r="N209"/>
      <c r="O209"/>
      <c r="P209"/>
      <c r="Q209"/>
      <c r="R209"/>
    </row>
    <row r="210" spans="1:18" ht="60.75" customHeight="1" x14ac:dyDescent="0.2">
      <c r="A210" s="81" t="s">
        <v>550</v>
      </c>
      <c r="B210" s="1034" t="s">
        <v>551</v>
      </c>
      <c r="C210" s="1034"/>
      <c r="D210" s="1034"/>
      <c r="E210" s="1034"/>
      <c r="F210" s="1035"/>
      <c r="G210" s="311">
        <v>0</v>
      </c>
      <c r="H210" s="497">
        <f t="shared" ref="H210:H213" si="15">ROUND(G210/$D$11,2)</f>
        <v>0</v>
      </c>
      <c r="I210" s="851"/>
      <c r="J210" s="519"/>
      <c r="K210" s="201"/>
      <c r="L210" s="137"/>
      <c r="N210"/>
      <c r="O210"/>
      <c r="P210"/>
      <c r="Q210"/>
      <c r="R210"/>
    </row>
    <row r="211" spans="1:18" ht="33" customHeight="1" x14ac:dyDescent="0.2">
      <c r="A211" s="81" t="s">
        <v>552</v>
      </c>
      <c r="B211" s="1034" t="s">
        <v>284</v>
      </c>
      <c r="C211" s="1034"/>
      <c r="D211" s="1034"/>
      <c r="E211" s="1034"/>
      <c r="F211" s="1035"/>
      <c r="G211" s="311">
        <v>0</v>
      </c>
      <c r="H211" s="497">
        <f t="shared" si="15"/>
        <v>0</v>
      </c>
      <c r="I211" s="851"/>
      <c r="J211" s="519"/>
      <c r="K211" s="201"/>
      <c r="L211" s="137"/>
      <c r="N211"/>
      <c r="O211"/>
      <c r="P211"/>
      <c r="Q211"/>
      <c r="R211"/>
    </row>
    <row r="212" spans="1:18" ht="33" customHeight="1" x14ac:dyDescent="0.2">
      <c r="A212" s="81" t="s">
        <v>553</v>
      </c>
      <c r="B212" s="1034" t="s">
        <v>225</v>
      </c>
      <c r="C212" s="1034"/>
      <c r="D212" s="1034"/>
      <c r="E212" s="1034"/>
      <c r="F212" s="1035"/>
      <c r="G212" s="311">
        <v>0</v>
      </c>
      <c r="H212" s="497">
        <f t="shared" si="15"/>
        <v>0</v>
      </c>
      <c r="I212" s="851"/>
      <c r="J212" s="519"/>
      <c r="K212" s="201"/>
      <c r="L212" s="137"/>
      <c r="N212"/>
      <c r="O212"/>
      <c r="P212"/>
      <c r="Q212"/>
      <c r="R212"/>
    </row>
    <row r="213" spans="1:18" ht="24.75" customHeight="1" thickBot="1" x14ac:dyDescent="0.25">
      <c r="A213" s="482" t="s">
        <v>554</v>
      </c>
      <c r="B213" s="1038" t="s">
        <v>186</v>
      </c>
      <c r="C213" s="1038"/>
      <c r="D213" s="1038"/>
      <c r="E213" s="1038"/>
      <c r="F213" s="1039"/>
      <c r="G213" s="348">
        <v>0</v>
      </c>
      <c r="H213" s="305">
        <f t="shared" si="15"/>
        <v>0</v>
      </c>
      <c r="I213" s="851"/>
      <c r="J213" s="519"/>
      <c r="K213" s="201"/>
      <c r="L213" s="137"/>
      <c r="N213"/>
      <c r="O213"/>
      <c r="P213"/>
      <c r="Q213"/>
      <c r="R213"/>
    </row>
    <row r="214" spans="1:18" s="468" customFormat="1" ht="29.25" customHeight="1" thickBot="1" x14ac:dyDescent="0.3">
      <c r="A214" s="464"/>
      <c r="B214" s="1033" t="s">
        <v>227</v>
      </c>
      <c r="C214" s="1040"/>
      <c r="D214" s="1040"/>
      <c r="E214" s="1040"/>
      <c r="F214" s="1040"/>
      <c r="G214" s="458">
        <f>G208</f>
        <v>0</v>
      </c>
      <c r="H214" s="495">
        <f>ROUND(G214/$D$11,2)</f>
        <v>0</v>
      </c>
      <c r="I214" s="496" t="e">
        <f>I208</f>
        <v>#DIV/0!</v>
      </c>
      <c r="J214" s="516" t="e">
        <f>J208</f>
        <v>#DIV/0!</v>
      </c>
      <c r="K214" s="466"/>
      <c r="L214" s="467"/>
      <c r="N214" s="469"/>
      <c r="O214" s="469"/>
      <c r="P214" s="469"/>
      <c r="Q214" s="469"/>
      <c r="R214" s="469"/>
    </row>
    <row r="215" spans="1:18" s="489" customFormat="1" ht="13.5" customHeight="1" thickBot="1" x14ac:dyDescent="0.3">
      <c r="A215" s="490"/>
      <c r="B215" s="486"/>
      <c r="C215" s="486"/>
      <c r="D215" s="486"/>
      <c r="E215" s="486"/>
      <c r="F215" s="486"/>
      <c r="G215" s="487"/>
      <c r="H215" s="536"/>
      <c r="I215" s="536"/>
      <c r="J215" s="491"/>
      <c r="K215" s="492"/>
      <c r="L215" s="493"/>
      <c r="N215" s="494"/>
      <c r="O215" s="494"/>
      <c r="P215" s="494"/>
      <c r="Q215" s="494"/>
      <c r="R215" s="494"/>
    </row>
    <row r="216" spans="1:18" s="509" customFormat="1" ht="45" customHeight="1" thickBot="1" x14ac:dyDescent="0.3">
      <c r="A216" s="470" t="s">
        <v>555</v>
      </c>
      <c r="B216" s="1032" t="s">
        <v>556</v>
      </c>
      <c r="C216" s="1032"/>
      <c r="D216" s="1032"/>
      <c r="E216" s="1032"/>
      <c r="F216" s="1032"/>
      <c r="G216" s="861">
        <f>IF($D$13&gt;=95%,$D$10*Einstellungen!$C$8,$D$10*($D$13*Einstellungen!$C$8))</f>
        <v>0</v>
      </c>
      <c r="H216" s="458">
        <f>ROUND(G216/$D$11,2)</f>
        <v>0</v>
      </c>
      <c r="I216" s="496" t="e">
        <f>ROUND(G216/$D$12,2)</f>
        <v>#DIV/0!</v>
      </c>
      <c r="J216" s="353" t="e">
        <f>ROUND(G216/$D$11/$D$10,2)</f>
        <v>#DIV/0!</v>
      </c>
      <c r="K216" s="466"/>
      <c r="L216" s="508"/>
      <c r="N216" s="469"/>
      <c r="O216" s="469"/>
      <c r="P216" s="469"/>
      <c r="Q216" s="469"/>
      <c r="R216" s="469"/>
    </row>
    <row r="217" spans="1:18" s="489" customFormat="1" ht="13.5" customHeight="1" thickBot="1" x14ac:dyDescent="0.3">
      <c r="A217" s="490"/>
      <c r="B217" s="486"/>
      <c r="C217" s="486"/>
      <c r="D217" s="486"/>
      <c r="E217" s="486"/>
      <c r="F217" s="486"/>
      <c r="G217" s="487"/>
      <c r="H217" s="488"/>
      <c r="I217" s="488"/>
      <c r="J217" s="491"/>
      <c r="K217" s="492"/>
      <c r="L217" s="493"/>
      <c r="N217" s="494"/>
      <c r="O217" s="494"/>
      <c r="P217" s="494"/>
      <c r="Q217" s="494"/>
      <c r="R217" s="494"/>
    </row>
    <row r="218" spans="1:18" s="509" customFormat="1" ht="45" customHeight="1" thickBot="1" x14ac:dyDescent="0.3">
      <c r="A218" s="470" t="s">
        <v>557</v>
      </c>
      <c r="B218" s="1032" t="s">
        <v>558</v>
      </c>
      <c r="C218" s="1032"/>
      <c r="D218" s="1032"/>
      <c r="E218" s="1032"/>
      <c r="F218" s="1032"/>
      <c r="G218" s="1032"/>
      <c r="H218" s="1032"/>
      <c r="I218" s="1113"/>
      <c r="J218" s="534"/>
      <c r="K218" s="466"/>
      <c r="L218" s="508"/>
      <c r="N218" s="469"/>
      <c r="O218" s="469"/>
      <c r="P218" s="469"/>
      <c r="Q218" s="469"/>
      <c r="R218" s="469"/>
    </row>
    <row r="219" spans="1:18" ht="24.75" customHeight="1" x14ac:dyDescent="0.2">
      <c r="A219" s="483" t="s">
        <v>559</v>
      </c>
      <c r="B219" s="1130" t="s">
        <v>215</v>
      </c>
      <c r="C219" s="1130"/>
      <c r="D219" s="1130"/>
      <c r="E219" s="1130"/>
      <c r="F219" s="1131"/>
      <c r="G219" s="351">
        <v>0</v>
      </c>
      <c r="H219" s="324">
        <f>ROUND(G219/$D$11,2)</f>
        <v>0</v>
      </c>
      <c r="I219" s="855" t="e">
        <f>ROUND(G219/$D$12,2)</f>
        <v>#DIV/0!</v>
      </c>
      <c r="J219" s="537" t="e">
        <f>ROUND(G219/$D$11/$D$10,2)</f>
        <v>#DIV/0!</v>
      </c>
      <c r="K219" s="201"/>
      <c r="L219" s="137"/>
      <c r="N219"/>
      <c r="O219"/>
      <c r="P219"/>
      <c r="Q219"/>
      <c r="R219"/>
    </row>
    <row r="220" spans="1:18" ht="24.75" customHeight="1" x14ac:dyDescent="0.2">
      <c r="A220" s="81" t="s">
        <v>560</v>
      </c>
      <c r="B220" s="1034" t="s">
        <v>561</v>
      </c>
      <c r="C220" s="1034"/>
      <c r="D220" s="1034"/>
      <c r="E220" s="1034"/>
      <c r="F220" s="1035"/>
      <c r="G220" s="311">
        <v>0</v>
      </c>
      <c r="H220" s="324">
        <f t="shared" ref="H220:H232" si="16">ROUND(G220/$D$11,2)</f>
        <v>0</v>
      </c>
      <c r="I220" s="853" t="e">
        <f>ROUND(G220/$D$12,2)</f>
        <v>#DIV/0!</v>
      </c>
      <c r="J220" s="530" t="e">
        <f>ROUND(G220/$D$11/$D$10,2)</f>
        <v>#DIV/0!</v>
      </c>
      <c r="K220" s="201"/>
      <c r="L220" s="137"/>
      <c r="N220"/>
      <c r="O220"/>
      <c r="P220"/>
      <c r="Q220"/>
      <c r="R220"/>
    </row>
    <row r="221" spans="1:18" ht="24.75" customHeight="1" x14ac:dyDescent="0.2">
      <c r="A221" s="81" t="s">
        <v>562</v>
      </c>
      <c r="B221" s="1034" t="s">
        <v>563</v>
      </c>
      <c r="C221" s="1034"/>
      <c r="D221" s="1034"/>
      <c r="E221" s="1034"/>
      <c r="F221" s="1035"/>
      <c r="G221" s="311">
        <v>0</v>
      </c>
      <c r="H221" s="324">
        <f t="shared" si="16"/>
        <v>0</v>
      </c>
      <c r="I221" s="853" t="e">
        <f>ROUND(G221/$D$12,2)</f>
        <v>#DIV/0!</v>
      </c>
      <c r="J221" s="530" t="e">
        <f>ROUND(G221/$D$11/$D$10,2)</f>
        <v>#DIV/0!</v>
      </c>
      <c r="K221" s="201"/>
      <c r="L221" s="137"/>
      <c r="N221"/>
      <c r="O221"/>
      <c r="P221"/>
      <c r="Q221"/>
      <c r="R221"/>
    </row>
    <row r="222" spans="1:18" ht="24.75" customHeight="1" x14ac:dyDescent="0.2">
      <c r="A222" s="107" t="s">
        <v>564</v>
      </c>
      <c r="B222" s="1114" t="s">
        <v>565</v>
      </c>
      <c r="C222" s="1114"/>
      <c r="D222" s="1114"/>
      <c r="E222" s="1114"/>
      <c r="F222" s="1115"/>
      <c r="G222" s="307">
        <f>G223+G224+G225+G226+G227</f>
        <v>0</v>
      </c>
      <c r="H222" s="324">
        <f t="shared" si="16"/>
        <v>0</v>
      </c>
      <c r="I222" s="853" t="e">
        <f>ROUND(G222/$D$12,2)</f>
        <v>#DIV/0!</v>
      </c>
      <c r="J222" s="530" t="e">
        <f>ROUND(G222/$D$11/$D$10,2)</f>
        <v>#DIV/0!</v>
      </c>
      <c r="K222" s="201"/>
      <c r="L222" s="137"/>
      <c r="N222"/>
      <c r="O222"/>
      <c r="P222"/>
      <c r="Q222"/>
      <c r="R222"/>
    </row>
    <row r="223" spans="1:18" ht="24.75" customHeight="1" x14ac:dyDescent="0.2">
      <c r="A223" s="81" t="s">
        <v>566</v>
      </c>
      <c r="B223" s="1034" t="s">
        <v>567</v>
      </c>
      <c r="C223" s="1034"/>
      <c r="D223" s="1034"/>
      <c r="E223" s="1034"/>
      <c r="F223" s="1035"/>
      <c r="G223" s="311">
        <v>0</v>
      </c>
      <c r="H223" s="497">
        <f t="shared" si="16"/>
        <v>0</v>
      </c>
      <c r="I223" s="858"/>
      <c r="J223" s="538"/>
      <c r="K223" s="201"/>
      <c r="L223" s="137"/>
      <c r="N223"/>
      <c r="O223"/>
      <c r="P223"/>
      <c r="Q223"/>
      <c r="R223"/>
    </row>
    <row r="224" spans="1:18" ht="24.75" customHeight="1" x14ac:dyDescent="0.2">
      <c r="A224" s="81" t="s">
        <v>568</v>
      </c>
      <c r="B224" s="1034" t="s">
        <v>599</v>
      </c>
      <c r="C224" s="1034"/>
      <c r="D224" s="1034"/>
      <c r="E224" s="1034"/>
      <c r="F224" s="1035"/>
      <c r="G224" s="311">
        <v>0</v>
      </c>
      <c r="H224" s="497">
        <f t="shared" si="16"/>
        <v>0</v>
      </c>
      <c r="I224" s="859"/>
      <c r="J224" s="539"/>
      <c r="K224" s="201"/>
      <c r="L224" s="137"/>
      <c r="N224"/>
      <c r="O224"/>
      <c r="P224"/>
      <c r="Q224"/>
      <c r="R224"/>
    </row>
    <row r="225" spans="1:18" ht="24.75" customHeight="1" x14ac:dyDescent="0.2">
      <c r="A225" s="81" t="s">
        <v>569</v>
      </c>
      <c r="B225" s="1034" t="s">
        <v>570</v>
      </c>
      <c r="C225" s="1034"/>
      <c r="D225" s="1034"/>
      <c r="E225" s="1034"/>
      <c r="F225" s="1035"/>
      <c r="G225" s="311">
        <v>0</v>
      </c>
      <c r="H225" s="497">
        <f t="shared" si="16"/>
        <v>0</v>
      </c>
      <c r="I225" s="859"/>
      <c r="J225" s="539"/>
      <c r="K225" s="201"/>
      <c r="L225" s="137"/>
      <c r="N225"/>
      <c r="O225"/>
      <c r="P225"/>
      <c r="Q225"/>
      <c r="R225"/>
    </row>
    <row r="226" spans="1:18" ht="24.75" customHeight="1" x14ac:dyDescent="0.2">
      <c r="A226" s="81" t="s">
        <v>571</v>
      </c>
      <c r="B226" s="1034" t="s">
        <v>572</v>
      </c>
      <c r="C226" s="1034"/>
      <c r="D226" s="1034"/>
      <c r="E226" s="1034"/>
      <c r="F226" s="1035"/>
      <c r="G226" s="311">
        <v>0</v>
      </c>
      <c r="H226" s="497">
        <f t="shared" si="16"/>
        <v>0</v>
      </c>
      <c r="I226" s="859"/>
      <c r="J226" s="539"/>
      <c r="K226" s="201"/>
      <c r="L226" s="137"/>
      <c r="N226"/>
      <c r="O226"/>
      <c r="P226"/>
      <c r="Q226"/>
      <c r="R226"/>
    </row>
    <row r="227" spans="1:18" ht="24.75" customHeight="1" x14ac:dyDescent="0.2">
      <c r="A227" s="81" t="s">
        <v>573</v>
      </c>
      <c r="B227" s="1034" t="s">
        <v>574</v>
      </c>
      <c r="C227" s="1034"/>
      <c r="D227" s="1034"/>
      <c r="E227" s="1034"/>
      <c r="F227" s="1035"/>
      <c r="G227" s="311">
        <v>0</v>
      </c>
      <c r="H227" s="497">
        <f t="shared" si="16"/>
        <v>0</v>
      </c>
      <c r="I227" s="524"/>
      <c r="J227" s="537"/>
      <c r="K227" s="201"/>
      <c r="L227" s="137"/>
      <c r="N227"/>
      <c r="O227"/>
      <c r="P227"/>
      <c r="Q227"/>
      <c r="R227"/>
    </row>
    <row r="228" spans="1:18" ht="24.75" customHeight="1" x14ac:dyDescent="0.2">
      <c r="A228" s="480" t="s">
        <v>575</v>
      </c>
      <c r="B228" s="1036" t="s">
        <v>212</v>
      </c>
      <c r="C228" s="1036"/>
      <c r="D228" s="1036"/>
      <c r="E228" s="1036"/>
      <c r="F228" s="1037"/>
      <c r="G228" s="311">
        <v>0</v>
      </c>
      <c r="H228" s="324">
        <f t="shared" si="16"/>
        <v>0</v>
      </c>
      <c r="I228" s="853" t="e">
        <f>ROUND(G228/$D$12,2)</f>
        <v>#DIV/0!</v>
      </c>
      <c r="J228" s="530" t="e">
        <f>ROUND(G228/$D$11/$D$10,2)</f>
        <v>#DIV/0!</v>
      </c>
      <c r="K228" s="201"/>
      <c r="L228" s="137"/>
      <c r="N228"/>
      <c r="O228"/>
      <c r="P228"/>
      <c r="Q228"/>
      <c r="R228"/>
    </row>
    <row r="229" spans="1:18" ht="24.75" customHeight="1" x14ac:dyDescent="0.2">
      <c r="A229" s="81" t="s">
        <v>576</v>
      </c>
      <c r="B229" s="1034" t="s">
        <v>211</v>
      </c>
      <c r="C229" s="1034"/>
      <c r="D229" s="1034"/>
      <c r="E229" s="1034"/>
      <c r="F229" s="1035"/>
      <c r="G229" s="311">
        <v>0</v>
      </c>
      <c r="H229" s="324">
        <f t="shared" si="16"/>
        <v>0</v>
      </c>
      <c r="I229" s="853" t="e">
        <f>ROUND(G229/$D$12,2)</f>
        <v>#DIV/0!</v>
      </c>
      <c r="J229" s="530" t="e">
        <f>ROUND(G229/$D$11/$D$10,2)</f>
        <v>#DIV/0!</v>
      </c>
      <c r="K229" s="201"/>
      <c r="L229" s="137"/>
      <c r="N229"/>
      <c r="O229"/>
      <c r="P229"/>
      <c r="Q229"/>
      <c r="R229"/>
    </row>
    <row r="230" spans="1:18" ht="24.75" customHeight="1" x14ac:dyDescent="0.2">
      <c r="A230" s="81" t="s">
        <v>577</v>
      </c>
      <c r="B230" s="1034" t="s">
        <v>220</v>
      </c>
      <c r="C230" s="1034"/>
      <c r="D230" s="1034"/>
      <c r="E230" s="1034"/>
      <c r="F230" s="1035"/>
      <c r="G230" s="311">
        <v>0</v>
      </c>
      <c r="H230" s="324">
        <f t="shared" si="16"/>
        <v>0</v>
      </c>
      <c r="I230" s="853" t="e">
        <f>ROUND(G230/$D$12,2)</f>
        <v>#DIV/0!</v>
      </c>
      <c r="J230" s="530" t="e">
        <f>ROUND(G230/$D$11/$D$10,2)</f>
        <v>#DIV/0!</v>
      </c>
      <c r="K230" s="201"/>
      <c r="L230" s="137"/>
      <c r="N230"/>
      <c r="O230"/>
      <c r="P230"/>
      <c r="Q230"/>
      <c r="R230"/>
    </row>
    <row r="231" spans="1:18" ht="24.75" customHeight="1" x14ac:dyDescent="0.2">
      <c r="A231" s="81" t="s">
        <v>578</v>
      </c>
      <c r="B231" s="1034" t="s">
        <v>579</v>
      </c>
      <c r="C231" s="1034"/>
      <c r="D231" s="1034"/>
      <c r="E231" s="1034"/>
      <c r="F231" s="1035"/>
      <c r="G231" s="311">
        <v>0</v>
      </c>
      <c r="H231" s="324">
        <f t="shared" si="16"/>
        <v>0</v>
      </c>
      <c r="I231" s="853" t="e">
        <f>ROUND(G231/$D$12,2)</f>
        <v>#DIV/0!</v>
      </c>
      <c r="J231" s="530" t="e">
        <f>ROUND(G231/$D$11/$D$10,2)</f>
        <v>#DIV/0!</v>
      </c>
      <c r="K231" s="201"/>
      <c r="L231" s="137"/>
      <c r="N231"/>
      <c r="O231"/>
      <c r="P231"/>
      <c r="Q231"/>
      <c r="R231"/>
    </row>
    <row r="232" spans="1:18" ht="24.75" customHeight="1" thickBot="1" x14ac:dyDescent="0.25">
      <c r="A232" s="482" t="s">
        <v>580</v>
      </c>
      <c r="B232" s="1038" t="s">
        <v>186</v>
      </c>
      <c r="C232" s="1038"/>
      <c r="D232" s="1038"/>
      <c r="E232" s="1038"/>
      <c r="F232" s="1039"/>
      <c r="G232" s="348">
        <v>0</v>
      </c>
      <c r="H232" s="319">
        <f t="shared" si="16"/>
        <v>0</v>
      </c>
      <c r="I232" s="853" t="e">
        <f>ROUND(G232/$D$12,2)</f>
        <v>#DIV/0!</v>
      </c>
      <c r="J232" s="530" t="e">
        <f>ROUND(G232/$D$11/$D$10,2)</f>
        <v>#DIV/0!</v>
      </c>
      <c r="K232" s="201"/>
      <c r="L232" s="137"/>
      <c r="N232"/>
      <c r="O232"/>
      <c r="P232"/>
      <c r="Q232"/>
      <c r="R232"/>
    </row>
    <row r="233" spans="1:18" s="468" customFormat="1" ht="29.25" customHeight="1" thickBot="1" x14ac:dyDescent="0.3">
      <c r="A233" s="464"/>
      <c r="B233" s="1033" t="s">
        <v>227</v>
      </c>
      <c r="C233" s="1040"/>
      <c r="D233" s="1040"/>
      <c r="E233" s="1040"/>
      <c r="F233" s="1040"/>
      <c r="G233" s="458">
        <f>G219+G220+G221+G222+G228+G229+G230+G231+G232</f>
        <v>0</v>
      </c>
      <c r="H233" s="495">
        <f>ROUND(G233/$D$11,2)</f>
        <v>0</v>
      </c>
      <c r="I233" s="496" t="e">
        <f>I219+I220+I221+I222+I228+I229+I230+I231+I232</f>
        <v>#DIV/0!</v>
      </c>
      <c r="J233" s="516" t="e">
        <f>J219+J220+J221+J222+J228+J229+J230+J231+J232</f>
        <v>#DIV/0!</v>
      </c>
      <c r="K233" s="466"/>
      <c r="L233" s="467"/>
      <c r="N233" s="469"/>
      <c r="O233" s="469"/>
      <c r="P233" s="469"/>
      <c r="Q233" s="469"/>
      <c r="R233" s="469"/>
    </row>
    <row r="234" spans="1:18" s="489" customFormat="1" ht="13.5" customHeight="1" thickBot="1" x14ac:dyDescent="0.3">
      <c r="A234" s="490"/>
      <c r="B234" s="486"/>
      <c r="C234" s="486"/>
      <c r="D234" s="486"/>
      <c r="E234" s="486"/>
      <c r="F234" s="486"/>
      <c r="G234" s="487"/>
      <c r="H234" s="536"/>
      <c r="I234" s="536"/>
      <c r="J234" s="491"/>
      <c r="K234" s="492"/>
      <c r="L234" s="493"/>
      <c r="N234" s="494"/>
      <c r="O234" s="494"/>
      <c r="P234" s="494"/>
      <c r="Q234" s="494"/>
      <c r="R234" s="494"/>
    </row>
    <row r="235" spans="1:18" s="509" customFormat="1" ht="45" customHeight="1" thickBot="1" x14ac:dyDescent="0.3">
      <c r="A235" s="470" t="s">
        <v>581</v>
      </c>
      <c r="B235" s="1032" t="s">
        <v>285</v>
      </c>
      <c r="C235" s="1032"/>
      <c r="D235" s="1032"/>
      <c r="E235" s="1032"/>
      <c r="F235" s="1033"/>
      <c r="G235" s="860">
        <v>0</v>
      </c>
      <c r="H235" s="546">
        <f>ROUND(G235/$D$11,2)</f>
        <v>0</v>
      </c>
      <c r="I235" s="547" t="e">
        <f>ROUND(G235/$D$12,2)</f>
        <v>#DIV/0!</v>
      </c>
      <c r="J235" s="544" t="e">
        <f>ROUND(G235/$D$11/$D$10,2)</f>
        <v>#DIV/0!</v>
      </c>
      <c r="K235" s="466"/>
      <c r="L235" s="508"/>
      <c r="N235" s="469"/>
      <c r="O235" s="469"/>
      <c r="P235" s="469"/>
      <c r="Q235" s="469"/>
      <c r="R235" s="469"/>
    </row>
    <row r="236" spans="1:18" s="489" customFormat="1" ht="13.5" customHeight="1" thickBot="1" x14ac:dyDescent="0.3">
      <c r="A236" s="490"/>
      <c r="B236" s="486"/>
      <c r="C236" s="486"/>
      <c r="D236" s="486"/>
      <c r="E236" s="486"/>
      <c r="F236" s="486"/>
      <c r="G236" s="487"/>
      <c r="H236" s="536"/>
      <c r="I236" s="536"/>
      <c r="J236" s="491"/>
      <c r="K236" s="492"/>
      <c r="L236" s="493"/>
      <c r="N236" s="494"/>
      <c r="O236" s="494"/>
      <c r="P236" s="494"/>
      <c r="Q236" s="494"/>
      <c r="R236" s="494"/>
    </row>
    <row r="237" spans="1:18" s="509" customFormat="1" ht="45" customHeight="1" thickBot="1" x14ac:dyDescent="0.3">
      <c r="A237" s="470" t="s">
        <v>582</v>
      </c>
      <c r="B237" s="1032" t="s">
        <v>583</v>
      </c>
      <c r="C237" s="1032"/>
      <c r="D237" s="1032"/>
      <c r="E237" s="1032"/>
      <c r="F237" s="1033"/>
      <c r="G237" s="860">
        <v>0</v>
      </c>
      <c r="H237" s="548">
        <f>ROUND(G237/$D$11,2)</f>
        <v>0</v>
      </c>
      <c r="I237" s="549" t="e">
        <f>ROUND(G237/$D$12,2)</f>
        <v>#DIV/0!</v>
      </c>
      <c r="J237" s="545" t="e">
        <f>ROUND(G237/$D$11/$D$10,2)</f>
        <v>#DIV/0!</v>
      </c>
      <c r="K237" s="466"/>
      <c r="L237" s="508"/>
      <c r="N237" s="469"/>
      <c r="O237" s="469"/>
      <c r="P237" s="469"/>
      <c r="Q237" s="469"/>
      <c r="R237" s="469"/>
    </row>
    <row r="238" spans="1:18" s="489" customFormat="1" ht="13.5" customHeight="1" x14ac:dyDescent="0.25">
      <c r="A238" s="540"/>
      <c r="B238" s="541"/>
      <c r="C238" s="541"/>
      <c r="D238" s="541"/>
      <c r="E238" s="541"/>
      <c r="F238" s="541"/>
      <c r="G238" s="542"/>
      <c r="H238" s="543"/>
      <c r="I238" s="543"/>
      <c r="J238" s="491"/>
      <c r="K238" s="492"/>
      <c r="L238" s="493"/>
      <c r="N238" s="494"/>
      <c r="O238" s="494"/>
      <c r="P238" s="494"/>
      <c r="Q238" s="494"/>
      <c r="R238" s="494"/>
    </row>
    <row r="239" spans="1:18" s="300" customFormat="1" ht="33" customHeight="1" thickBot="1" x14ac:dyDescent="0.25">
      <c r="A239" s="295"/>
      <c r="B239" s="1031"/>
      <c r="C239" s="1031"/>
      <c r="D239" s="1031"/>
      <c r="E239" s="1031"/>
      <c r="F239" s="1031"/>
      <c r="G239" s="312"/>
      <c r="H239" s="296"/>
      <c r="I239" s="297"/>
      <c r="J239" s="297"/>
      <c r="K239" s="298"/>
      <c r="L239" s="299"/>
      <c r="N239" s="301"/>
      <c r="O239" s="301"/>
      <c r="P239" s="301"/>
      <c r="Q239" s="301"/>
      <c r="R239" s="301"/>
    </row>
    <row r="240" spans="1:18" s="509" customFormat="1" ht="24" customHeight="1" thickBot="1" x14ac:dyDescent="0.3">
      <c r="A240" s="1043" t="s">
        <v>234</v>
      </c>
      <c r="B240" s="1044"/>
      <c r="C240" s="1044"/>
      <c r="D240" s="1044"/>
      <c r="E240" s="1044"/>
      <c r="F240" s="1044"/>
      <c r="G240" s="1044"/>
      <c r="H240" s="1044"/>
      <c r="I240" s="1045"/>
      <c r="J240" s="550"/>
    </row>
    <row r="241" spans="1:18" s="509" customFormat="1" ht="24" customHeight="1" thickBot="1" x14ac:dyDescent="0.3">
      <c r="A241" s="535" t="s">
        <v>9</v>
      </c>
      <c r="B241" s="1048" t="s">
        <v>235</v>
      </c>
      <c r="C241" s="1049"/>
      <c r="D241" s="1049"/>
      <c r="E241" s="1049"/>
      <c r="F241" s="1049"/>
      <c r="G241" s="563">
        <f>G65</f>
        <v>0</v>
      </c>
      <c r="H241" s="563">
        <f>H65</f>
        <v>0</v>
      </c>
      <c r="I241" s="564" t="e">
        <f>I65</f>
        <v>#DIV/0!</v>
      </c>
      <c r="J241" s="553" t="e">
        <f>J65</f>
        <v>#DIV/0!</v>
      </c>
    </row>
    <row r="242" spans="1:18" s="509" customFormat="1" ht="24" customHeight="1" thickBot="1" x14ac:dyDescent="0.3">
      <c r="A242" s="535" t="s">
        <v>29</v>
      </c>
      <c r="B242" s="1048" t="s">
        <v>236</v>
      </c>
      <c r="C242" s="1049"/>
      <c r="D242" s="1049"/>
      <c r="E242" s="1049"/>
      <c r="F242" s="1049"/>
      <c r="G242" s="563">
        <f>SUM(G243:G252)</f>
        <v>0</v>
      </c>
      <c r="H242" s="563">
        <f>SUM(H243:H252)</f>
        <v>0</v>
      </c>
      <c r="I242" s="564" t="e">
        <f>SUM(I243:I252)</f>
        <v>#DIV/0!</v>
      </c>
      <c r="J242" s="554" t="e">
        <f>SUM(J243:J252)</f>
        <v>#DIV/0!</v>
      </c>
    </row>
    <row r="243" spans="1:18" ht="24" customHeight="1" x14ac:dyDescent="0.2">
      <c r="A243" s="355"/>
      <c r="B243" s="1050" t="s">
        <v>584</v>
      </c>
      <c r="C243" s="1051"/>
      <c r="D243" s="1051"/>
      <c r="E243" s="1051"/>
      <c r="F243" s="1051"/>
      <c r="G243" s="562">
        <f>G98</f>
        <v>0</v>
      </c>
      <c r="H243" s="562">
        <f t="shared" ref="H243:H251" si="17">ROUND(G243/$D$11,2)</f>
        <v>0</v>
      </c>
      <c r="I243" s="524" t="e">
        <f>I98</f>
        <v>#DIV/0!</v>
      </c>
      <c r="J243" s="555" t="e">
        <f>J98</f>
        <v>#DIV/0!</v>
      </c>
    </row>
    <row r="244" spans="1:18" ht="33" customHeight="1" x14ac:dyDescent="0.2">
      <c r="A244" s="356"/>
      <c r="B244" s="1041" t="s">
        <v>585</v>
      </c>
      <c r="C244" s="1042"/>
      <c r="D244" s="1042"/>
      <c r="E244" s="1042"/>
      <c r="F244" s="1042"/>
      <c r="G244" s="551">
        <f>G107</f>
        <v>0</v>
      </c>
      <c r="H244" s="551">
        <f t="shared" si="17"/>
        <v>0</v>
      </c>
      <c r="I244" s="552" t="e">
        <f>I107</f>
        <v>#DIV/0!</v>
      </c>
      <c r="J244" s="556" t="e">
        <f>J107</f>
        <v>#DIV/0!</v>
      </c>
    </row>
    <row r="245" spans="1:18" ht="33" customHeight="1" x14ac:dyDescent="0.2">
      <c r="A245" s="355"/>
      <c r="B245" s="1041" t="s">
        <v>586</v>
      </c>
      <c r="C245" s="1042"/>
      <c r="D245" s="1042"/>
      <c r="E245" s="1042"/>
      <c r="F245" s="1042"/>
      <c r="G245" s="551">
        <f>G116</f>
        <v>0</v>
      </c>
      <c r="H245" s="551">
        <f t="shared" si="17"/>
        <v>0</v>
      </c>
      <c r="I245" s="552" t="e">
        <f>I116</f>
        <v>#DIV/0!</v>
      </c>
      <c r="J245" s="556" t="e">
        <f>J116</f>
        <v>#DIV/0!</v>
      </c>
    </row>
    <row r="246" spans="1:18" ht="33" customHeight="1" x14ac:dyDescent="0.2">
      <c r="A246" s="355"/>
      <c r="B246" s="1041" t="s">
        <v>587</v>
      </c>
      <c r="C246" s="1042"/>
      <c r="D246" s="1042"/>
      <c r="E246" s="1042"/>
      <c r="F246" s="1042"/>
      <c r="G246" s="551">
        <f>G181</f>
        <v>0</v>
      </c>
      <c r="H246" s="551">
        <f t="shared" si="17"/>
        <v>0</v>
      </c>
      <c r="I246" s="552" t="e">
        <f>I181</f>
        <v>#DIV/0!</v>
      </c>
      <c r="J246" s="556" t="e">
        <f>J181</f>
        <v>#DIV/0!</v>
      </c>
    </row>
    <row r="247" spans="1:18" ht="24" customHeight="1" x14ac:dyDescent="0.2">
      <c r="A247" s="356"/>
      <c r="B247" s="1041" t="s">
        <v>588</v>
      </c>
      <c r="C247" s="1042"/>
      <c r="D247" s="1042"/>
      <c r="E247" s="1042"/>
      <c r="F247" s="1042"/>
      <c r="G247" s="551">
        <f>G205</f>
        <v>0</v>
      </c>
      <c r="H247" s="551">
        <f t="shared" si="17"/>
        <v>0</v>
      </c>
      <c r="I247" s="552" t="e">
        <f>I205</f>
        <v>#DIV/0!</v>
      </c>
      <c r="J247" s="556" t="e">
        <f>J205</f>
        <v>#DIV/0!</v>
      </c>
    </row>
    <row r="248" spans="1:18" ht="33" customHeight="1" x14ac:dyDescent="0.2">
      <c r="A248" s="355"/>
      <c r="B248" s="1041" t="s">
        <v>590</v>
      </c>
      <c r="C248" s="1042"/>
      <c r="D248" s="1042"/>
      <c r="E248" s="1042"/>
      <c r="F248" s="1042"/>
      <c r="G248" s="551">
        <f>G214</f>
        <v>0</v>
      </c>
      <c r="H248" s="551">
        <f t="shared" si="17"/>
        <v>0</v>
      </c>
      <c r="I248" s="552" t="e">
        <f>I214</f>
        <v>#DIV/0!</v>
      </c>
      <c r="J248" s="556" t="e">
        <f>J214</f>
        <v>#DIV/0!</v>
      </c>
    </row>
    <row r="249" spans="1:18" ht="24" customHeight="1" x14ac:dyDescent="0.2">
      <c r="A249" s="355"/>
      <c r="B249" s="403" t="s">
        <v>591</v>
      </c>
      <c r="C249" s="403"/>
      <c r="D249" s="403"/>
      <c r="E249" s="403"/>
      <c r="F249" s="404"/>
      <c r="G249" s="551">
        <f>G216</f>
        <v>0</v>
      </c>
      <c r="H249" s="551">
        <f t="shared" si="17"/>
        <v>0</v>
      </c>
      <c r="I249" s="552" t="e">
        <f>I216</f>
        <v>#DIV/0!</v>
      </c>
      <c r="J249" s="556" t="e">
        <f>J216</f>
        <v>#DIV/0!</v>
      </c>
    </row>
    <row r="250" spans="1:18" ht="24" customHeight="1" x14ac:dyDescent="0.2">
      <c r="A250" s="356"/>
      <c r="B250" s="1041" t="s">
        <v>592</v>
      </c>
      <c r="C250" s="1042"/>
      <c r="D250" s="1042"/>
      <c r="E250" s="1042"/>
      <c r="F250" s="1042"/>
      <c r="G250" s="551">
        <f>G233</f>
        <v>0</v>
      </c>
      <c r="H250" s="551">
        <f t="shared" si="17"/>
        <v>0</v>
      </c>
      <c r="I250" s="552" t="e">
        <f>I233</f>
        <v>#DIV/0!</v>
      </c>
      <c r="J250" s="556" t="e">
        <f>J233</f>
        <v>#DIV/0!</v>
      </c>
    </row>
    <row r="251" spans="1:18" ht="24" customHeight="1" x14ac:dyDescent="0.2">
      <c r="A251" s="356"/>
      <c r="B251" s="1041" t="s">
        <v>593</v>
      </c>
      <c r="C251" s="1042"/>
      <c r="D251" s="1042"/>
      <c r="E251" s="1042"/>
      <c r="F251" s="1042"/>
      <c r="G251" s="551">
        <f>G235</f>
        <v>0</v>
      </c>
      <c r="H251" s="551">
        <f t="shared" si="17"/>
        <v>0</v>
      </c>
      <c r="I251" s="552" t="e">
        <f>I235</f>
        <v>#DIV/0!</v>
      </c>
      <c r="J251" s="556" t="e">
        <f>J235</f>
        <v>#DIV/0!</v>
      </c>
    </row>
    <row r="252" spans="1:18" ht="24" customHeight="1" thickBot="1" x14ac:dyDescent="0.25">
      <c r="A252" s="560"/>
      <c r="B252" s="1046" t="s">
        <v>594</v>
      </c>
      <c r="C252" s="1047"/>
      <c r="D252" s="1047"/>
      <c r="E252" s="1047"/>
      <c r="F252" s="1047"/>
      <c r="G252" s="558">
        <f>G237</f>
        <v>0</v>
      </c>
      <c r="H252" s="558">
        <f>ROUND(G252/$D$11,2)</f>
        <v>0</v>
      </c>
      <c r="I252" s="559" t="e">
        <f t="shared" ref="I252:J252" si="18">I237</f>
        <v>#DIV/0!</v>
      </c>
      <c r="J252" s="557" t="e">
        <f t="shared" si="18"/>
        <v>#DIV/0!</v>
      </c>
    </row>
    <row r="253" spans="1:18" s="288" customFormat="1" ht="18" x14ac:dyDescent="0.2">
      <c r="A253" s="292"/>
      <c r="B253" s="398"/>
      <c r="C253" s="398"/>
      <c r="D253" s="398"/>
      <c r="E253" s="398"/>
      <c r="F253" s="398"/>
      <c r="G253" s="314"/>
      <c r="H253" s="293"/>
      <c r="I253" s="294"/>
      <c r="J253" s="294"/>
    </row>
    <row r="254" spans="1:18" s="288" customFormat="1" ht="18" x14ac:dyDescent="0.2">
      <c r="A254" s="292"/>
      <c r="B254" s="287"/>
      <c r="C254" s="287"/>
      <c r="D254" s="287"/>
      <c r="E254" s="287"/>
      <c r="F254" s="287"/>
      <c r="G254" s="314"/>
      <c r="H254" s="293"/>
      <c r="I254" s="294"/>
      <c r="J254" s="294"/>
    </row>
    <row r="255" spans="1:18" s="288" customFormat="1" ht="15" x14ac:dyDescent="0.2">
      <c r="A255" s="566" t="s">
        <v>628</v>
      </c>
      <c r="B255" s="565"/>
      <c r="C255" s="565"/>
      <c r="D255" s="565"/>
      <c r="E255" s="565"/>
      <c r="F255" s="565"/>
      <c r="G255" s="312"/>
      <c r="H255" s="296"/>
      <c r="I255" s="297"/>
      <c r="J255" s="297"/>
      <c r="K255" s="289"/>
      <c r="L255" s="290"/>
      <c r="N255" s="291"/>
      <c r="O255" s="291"/>
      <c r="P255" s="291"/>
      <c r="Q255" s="291"/>
      <c r="R255" s="291"/>
    </row>
    <row r="256" spans="1:18" s="384" customFormat="1" ht="18" customHeight="1" x14ac:dyDescent="0.2">
      <c r="A256" s="1030" t="s">
        <v>629</v>
      </c>
      <c r="B256" s="1030"/>
      <c r="C256" s="1030"/>
      <c r="D256" s="1030"/>
      <c r="E256" s="1030"/>
      <c r="F256" s="1030"/>
      <c r="G256" s="1030"/>
      <c r="H256" s="1030"/>
      <c r="I256" s="1030"/>
    </row>
    <row r="257" spans="1:9" s="384" customFormat="1" ht="18" customHeight="1" x14ac:dyDescent="0.2">
      <c r="A257" s="1030"/>
      <c r="B257" s="1030"/>
      <c r="C257" s="1030"/>
      <c r="D257" s="1030"/>
      <c r="E257" s="1030"/>
      <c r="F257" s="1030"/>
      <c r="G257" s="1030"/>
      <c r="H257" s="1030"/>
      <c r="I257" s="1030"/>
    </row>
    <row r="259" spans="1:9" x14ac:dyDescent="0.2">
      <c r="A259" s="1030" t="s">
        <v>647</v>
      </c>
      <c r="B259" s="1030"/>
      <c r="C259" s="1030"/>
      <c r="D259" s="1030"/>
      <c r="E259" s="1030"/>
      <c r="F259" s="1030"/>
      <c r="G259" s="1030"/>
      <c r="H259" s="1030"/>
      <c r="I259" s="1030"/>
    </row>
    <row r="260" spans="1:9" x14ac:dyDescent="0.2">
      <c r="A260" s="1030"/>
      <c r="B260" s="1030"/>
      <c r="C260" s="1030"/>
      <c r="D260" s="1030"/>
      <c r="E260" s="1030"/>
      <c r="F260" s="1030"/>
      <c r="G260" s="1030"/>
      <c r="H260" s="1030"/>
      <c r="I260" s="1030"/>
    </row>
  </sheetData>
  <sheetProtection password="CA75" sheet="1" objects="1" scenarios="1"/>
  <mergeCells count="236">
    <mergeCell ref="B85:F85"/>
    <mergeCell ref="B86:F86"/>
    <mergeCell ref="B88:F88"/>
    <mergeCell ref="B89:F89"/>
    <mergeCell ref="B94:F94"/>
    <mergeCell ref="B184:F184"/>
    <mergeCell ref="B160:F160"/>
    <mergeCell ref="B161:F161"/>
    <mergeCell ref="B162:F162"/>
    <mergeCell ref="B163:F163"/>
    <mergeCell ref="B159:F159"/>
    <mergeCell ref="B101:F101"/>
    <mergeCell ref="B111:F111"/>
    <mergeCell ref="B103:F103"/>
    <mergeCell ref="B106:F106"/>
    <mergeCell ref="B125:F125"/>
    <mergeCell ref="B126:F126"/>
    <mergeCell ref="B127:F127"/>
    <mergeCell ref="B128:F128"/>
    <mergeCell ref="B123:F123"/>
    <mergeCell ref="B115:F115"/>
    <mergeCell ref="B116:F116"/>
    <mergeCell ref="B109:I109"/>
    <mergeCell ref="B107:F107"/>
    <mergeCell ref="A10:C10"/>
    <mergeCell ref="B164:F164"/>
    <mergeCell ref="B90:F90"/>
    <mergeCell ref="B39:F39"/>
    <mergeCell ref="B49:F49"/>
    <mergeCell ref="B75:F75"/>
    <mergeCell ref="B76:F76"/>
    <mergeCell ref="B34:F34"/>
    <mergeCell ref="B25:F25"/>
    <mergeCell ref="B42:F42"/>
    <mergeCell ref="B63:F63"/>
    <mergeCell ref="B65:F65"/>
    <mergeCell ref="B43:F43"/>
    <mergeCell ref="B79:F79"/>
    <mergeCell ref="B80:F80"/>
    <mergeCell ref="B81:F81"/>
    <mergeCell ref="B82:F82"/>
    <mergeCell ref="B83:F83"/>
    <mergeCell ref="B84:F84"/>
    <mergeCell ref="B146:C147"/>
    <mergeCell ref="B155:F155"/>
    <mergeCell ref="B156:F156"/>
    <mergeCell ref="B157:F157"/>
    <mergeCell ref="B158:F158"/>
    <mergeCell ref="B178:F178"/>
    <mergeCell ref="B179:F179"/>
    <mergeCell ref="B180:F180"/>
    <mergeCell ref="B181:F181"/>
    <mergeCell ref="B186:C186"/>
    <mergeCell ref="B193:F193"/>
    <mergeCell ref="B194:F194"/>
    <mergeCell ref="B195:F195"/>
    <mergeCell ref="B151:F151"/>
    <mergeCell ref="C166:F166"/>
    <mergeCell ref="C167:F167"/>
    <mergeCell ref="C168:F168"/>
    <mergeCell ref="C169:F169"/>
    <mergeCell ref="B166:B169"/>
    <mergeCell ref="B175:F175"/>
    <mergeCell ref="B173:F173"/>
    <mergeCell ref="B176:F176"/>
    <mergeCell ref="B177:F177"/>
    <mergeCell ref="G146:G147"/>
    <mergeCell ref="H146:H147"/>
    <mergeCell ref="D147:E147"/>
    <mergeCell ref="B113:F113"/>
    <mergeCell ref="B122:F122"/>
    <mergeCell ref="G144:G145"/>
    <mergeCell ref="B144:C145"/>
    <mergeCell ref="D144:E144"/>
    <mergeCell ref="H144:H145"/>
    <mergeCell ref="D145:E145"/>
    <mergeCell ref="D146:E146"/>
    <mergeCell ref="B202:F202"/>
    <mergeCell ref="B203:F203"/>
    <mergeCell ref="B204:F204"/>
    <mergeCell ref="B205:F205"/>
    <mergeCell ref="D186:E186"/>
    <mergeCell ref="B201:F201"/>
    <mergeCell ref="B129:F129"/>
    <mergeCell ref="B130:F130"/>
    <mergeCell ref="B131:F131"/>
    <mergeCell ref="B132:F132"/>
    <mergeCell ref="B133:F133"/>
    <mergeCell ref="B171:F171"/>
    <mergeCell ref="B172:F172"/>
    <mergeCell ref="B174:F174"/>
    <mergeCell ref="B197:F197"/>
    <mergeCell ref="B198:F198"/>
    <mergeCell ref="B199:F199"/>
    <mergeCell ref="B200:F200"/>
    <mergeCell ref="B188:F188"/>
    <mergeCell ref="B154:F154"/>
    <mergeCell ref="B196:F196"/>
    <mergeCell ref="B185:F185"/>
    <mergeCell ref="B183:I183"/>
    <mergeCell ref="B165:F165"/>
    <mergeCell ref="B208:F208"/>
    <mergeCell ref="B209:F209"/>
    <mergeCell ref="B134:F134"/>
    <mergeCell ref="B135:F135"/>
    <mergeCell ref="B136:F136"/>
    <mergeCell ref="B137:F137"/>
    <mergeCell ref="B138:F138"/>
    <mergeCell ref="B139:F139"/>
    <mergeCell ref="B140:F140"/>
    <mergeCell ref="B141:F141"/>
    <mergeCell ref="B142:F142"/>
    <mergeCell ref="B143:F143"/>
    <mergeCell ref="B148:F148"/>
    <mergeCell ref="B149:F149"/>
    <mergeCell ref="B187:C187"/>
    <mergeCell ref="D187:E187"/>
    <mergeCell ref="B170:F170"/>
    <mergeCell ref="B207:I207"/>
    <mergeCell ref="B152:F152"/>
    <mergeCell ref="B153:F153"/>
    <mergeCell ref="B189:F189"/>
    <mergeCell ref="B190:F190"/>
    <mergeCell ref="B191:F191"/>
    <mergeCell ref="B192:F192"/>
    <mergeCell ref="B226:F226"/>
    <mergeCell ref="B218:I218"/>
    <mergeCell ref="B222:F222"/>
    <mergeCell ref="B223:F223"/>
    <mergeCell ref="B224:F224"/>
    <mergeCell ref="B219:F219"/>
    <mergeCell ref="B220:F220"/>
    <mergeCell ref="B221:F221"/>
    <mergeCell ref="B105:F105"/>
    <mergeCell ref="B121:F121"/>
    <mergeCell ref="B119:F119"/>
    <mergeCell ref="B225:F225"/>
    <mergeCell ref="B211:F211"/>
    <mergeCell ref="B212:F212"/>
    <mergeCell ref="B213:F213"/>
    <mergeCell ref="B214:F214"/>
    <mergeCell ref="B216:F216"/>
    <mergeCell ref="B114:F114"/>
    <mergeCell ref="B210:F210"/>
    <mergeCell ref="B118:I118"/>
    <mergeCell ref="B120:F120"/>
    <mergeCell ref="B124:F124"/>
    <mergeCell ref="B150:F150"/>
    <mergeCell ref="B112:F112"/>
    <mergeCell ref="B70:I70"/>
    <mergeCell ref="B110:F110"/>
    <mergeCell ref="B102:F102"/>
    <mergeCell ref="B77:F77"/>
    <mergeCell ref="B54:F54"/>
    <mergeCell ref="B56:F56"/>
    <mergeCell ref="B64:F64"/>
    <mergeCell ref="B59:F59"/>
    <mergeCell ref="B60:F60"/>
    <mergeCell ref="B61:F61"/>
    <mergeCell ref="B62:F62"/>
    <mergeCell ref="B104:F104"/>
    <mergeCell ref="B91:F91"/>
    <mergeCell ref="B92:F92"/>
    <mergeCell ref="B96:F96"/>
    <mergeCell ref="B97:F97"/>
    <mergeCell ref="B93:F93"/>
    <mergeCell ref="B55:F55"/>
    <mergeCell ref="B69:F69"/>
    <mergeCell ref="B78:F78"/>
    <mergeCell ref="B87:F87"/>
    <mergeCell ref="B95:F95"/>
    <mergeCell ref="B98:F98"/>
    <mergeCell ref="B100:I100"/>
    <mergeCell ref="A1:I1"/>
    <mergeCell ref="B48:F48"/>
    <mergeCell ref="B50:F50"/>
    <mergeCell ref="A2:I2"/>
    <mergeCell ref="E3:I3"/>
    <mergeCell ref="B30:F30"/>
    <mergeCell ref="B31:F31"/>
    <mergeCell ref="A9:C9"/>
    <mergeCell ref="B47:F47"/>
    <mergeCell ref="E4:I4"/>
    <mergeCell ref="E11:H11"/>
    <mergeCell ref="E5:I5"/>
    <mergeCell ref="A6:D6"/>
    <mergeCell ref="E6:I6"/>
    <mergeCell ref="E7:I7"/>
    <mergeCell ref="E8:I8"/>
    <mergeCell ref="B44:F44"/>
    <mergeCell ref="B29:F29"/>
    <mergeCell ref="B38:F38"/>
    <mergeCell ref="E12:H12"/>
    <mergeCell ref="E21:H21"/>
    <mergeCell ref="E13:H13"/>
    <mergeCell ref="A14:D14"/>
    <mergeCell ref="B35:F35"/>
    <mergeCell ref="A15:D15"/>
    <mergeCell ref="A16:I16"/>
    <mergeCell ref="E19:H19"/>
    <mergeCell ref="F14:H14"/>
    <mergeCell ref="F15:H15"/>
    <mergeCell ref="B36:F36"/>
    <mergeCell ref="B37:F37"/>
    <mergeCell ref="B28:F28"/>
    <mergeCell ref="E20:H20"/>
    <mergeCell ref="A23:F23"/>
    <mergeCell ref="B32:F32"/>
    <mergeCell ref="B33:F33"/>
    <mergeCell ref="B26:F26"/>
    <mergeCell ref="B27:F27"/>
    <mergeCell ref="B24:F24"/>
    <mergeCell ref="A256:I257"/>
    <mergeCell ref="A259:I260"/>
    <mergeCell ref="B239:F239"/>
    <mergeCell ref="B235:F235"/>
    <mergeCell ref="B237:F237"/>
    <mergeCell ref="B227:F227"/>
    <mergeCell ref="B228:F228"/>
    <mergeCell ref="B229:F229"/>
    <mergeCell ref="B230:F230"/>
    <mergeCell ref="B231:F231"/>
    <mergeCell ref="B232:F232"/>
    <mergeCell ref="B233:F233"/>
    <mergeCell ref="B251:F251"/>
    <mergeCell ref="A240:I240"/>
    <mergeCell ref="B245:F245"/>
    <mergeCell ref="B246:F246"/>
    <mergeCell ref="B247:F247"/>
    <mergeCell ref="B248:F248"/>
    <mergeCell ref="B250:F250"/>
    <mergeCell ref="B252:F252"/>
    <mergeCell ref="B241:F241"/>
    <mergeCell ref="B242:F242"/>
    <mergeCell ref="B243:F243"/>
    <mergeCell ref="B244:F244"/>
  </mergeCells>
  <phoneticPr fontId="18" type="noConversion"/>
  <printOptions horizontalCentered="1" gridLines="1" gridLinesSet="0"/>
  <pageMargins left="0.25" right="0.25" top="0.75" bottom="0.75" header="0.3" footer="0.3"/>
  <pageSetup paperSize="9" scale="44" fitToHeight="0" orientation="portrait" r:id="rId1"/>
  <headerFooter alignWithMargins="0">
    <oddFooter>&amp;Lgedruckt am: &amp;D&amp;RSeite &amp;P von &amp;N</oddFooter>
  </headerFooter>
  <rowBreaks count="4" manualBreakCount="4">
    <brk id="67" max="16383" man="1"/>
    <brk id="116" max="16383" man="1"/>
    <brk id="182" max="16383" man="1"/>
    <brk id="238" max="16383" man="1"/>
  </rowBreaks>
  <cellWatches>
    <cellWatch r="G73"/>
  </cellWatches>
  <drawing r:id="rId2"/>
  <legacyDrawing r:id="rId3"/>
  <mc:AlternateContent xmlns:mc="http://schemas.openxmlformats.org/markup-compatibility/2006">
    <mc:Choice Requires="x14">
      <controls>
        <mc:AlternateContent xmlns:mc="http://schemas.openxmlformats.org/markup-compatibility/2006">
          <mc:Choice Requires="x14">
            <control shapeId="3084" r:id="rId4" name="Button 12">
              <controlPr defaultSize="0" print="0" autoFill="0" autoPict="0" macro="[0]!DruckMitErklärung">
                <anchor moveWithCells="1" sizeWithCells="1">
                  <from>
                    <xdr:col>11</xdr:col>
                    <xdr:colOff>2152650</xdr:colOff>
                    <xdr:row>1</xdr:row>
                    <xdr:rowOff>295275</xdr:rowOff>
                  </from>
                  <to>
                    <xdr:col>12</xdr:col>
                    <xdr:colOff>0</xdr:colOff>
                    <xdr:row>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Einstellungen!$I$4:$I$5</xm:f>
          </x14:formula1>
          <xm:sqref>I19:J21</xm:sqref>
        </x14:dataValidation>
        <x14:dataValidation type="list" allowBlank="1" showInputMessage="1" showErrorMessage="1">
          <x14:formula1>
            <xm:f>Einstellungen!$G$4:$G$5</xm:f>
          </x14:formula1>
          <xm:sqref>D9</xm:sqref>
        </x14:dataValidation>
        <x14:dataValidation type="list" showInputMessage="1" showErrorMessage="1">
          <x14:formula1>
            <xm:f>Einstellungen!$F$4:$F$8</xm:f>
          </x14:formula1>
          <xm:sqref>E6:J6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92D050"/>
    <pageSetUpPr fitToPage="1"/>
  </sheetPr>
  <dimension ref="A1:N158"/>
  <sheetViews>
    <sheetView topLeftCell="A20" zoomScale="85" zoomScaleNormal="85" workbookViewId="0">
      <selection activeCell="A3" sqref="A3:I3"/>
    </sheetView>
  </sheetViews>
  <sheetFormatPr baseColWidth="10" defaultColWidth="11.42578125" defaultRowHeight="12.75" outlineLevelRow="1" outlineLevelCol="1" x14ac:dyDescent="0.2"/>
  <cols>
    <col min="1" max="1" width="13.140625" style="1" customWidth="1"/>
    <col min="2" max="3" width="11.5703125" style="1" customWidth="1"/>
    <col min="4" max="4" width="15" style="1" customWidth="1"/>
    <col min="5" max="5" width="11.5703125" style="1" customWidth="1"/>
    <col min="6" max="6" width="15" style="1" customWidth="1"/>
    <col min="7" max="7" width="19.42578125" style="1" bestFit="1" customWidth="1"/>
    <col min="8" max="8" width="18.7109375" style="1" customWidth="1"/>
    <col min="9" max="9" width="21.42578125" style="1" customWidth="1"/>
    <col min="10" max="10" width="18.7109375" style="281" hidden="1" customWidth="1" outlineLevel="1"/>
    <col min="11" max="11" width="19.42578125" style="1" bestFit="1" customWidth="1" collapsed="1"/>
    <col min="12" max="12" width="21.42578125" style="1" customWidth="1"/>
    <col min="13" max="13" width="19.140625" style="1" customWidth="1"/>
    <col min="14" max="15" width="11.42578125" style="1" customWidth="1"/>
    <col min="16" max="16" width="16.140625" style="1" customWidth="1"/>
    <col min="17" max="17" width="11.42578125" style="1" customWidth="1"/>
    <col min="18" max="16384" width="11.42578125" style="1"/>
  </cols>
  <sheetData>
    <row r="1" spans="1:12" ht="33.75" hidden="1" customHeight="1" outlineLevel="1" thickBot="1" x14ac:dyDescent="0.25">
      <c r="A1" s="1184" t="str">
        <f>Eingabetabelle!A1</f>
        <v>Diese Datei ist Eigentum des Landratsamtes Potsdam-Mittelmark. Eine unbefugte Weitergabe an Dritte ist nicht gestattet!
Stand: 23.08.2022</v>
      </c>
      <c r="B1" s="1184"/>
      <c r="C1" s="1184"/>
      <c r="D1" s="1184"/>
      <c r="E1" s="1184"/>
      <c r="F1" s="1184"/>
      <c r="G1" s="1184"/>
      <c r="H1" s="1184"/>
      <c r="I1" s="1184"/>
      <c r="J1" s="598"/>
      <c r="L1" s="29"/>
    </row>
    <row r="2" spans="1:12" ht="55.5" customHeight="1" collapsed="1" x14ac:dyDescent="0.25">
      <c r="A2" s="1185" t="str">
        <f>Eingabetabelle!$A$2</f>
        <v>Berechnung der Entgelte für Kindertagesstätten im Landkreis Potsdam-Mittelmark
für das Jahr 2023
Rechtsstand: 01.08.2022</v>
      </c>
      <c r="B2" s="1186"/>
      <c r="C2" s="1186"/>
      <c r="D2" s="1186"/>
      <c r="E2" s="1187"/>
      <c r="F2" s="1187"/>
      <c r="G2" s="1187"/>
      <c r="H2" s="1187"/>
      <c r="I2" s="1188"/>
      <c r="J2" s="603"/>
      <c r="K2" s="1170" t="s">
        <v>653</v>
      </c>
      <c r="L2" s="1171"/>
    </row>
    <row r="3" spans="1:12" ht="27.75" customHeight="1" x14ac:dyDescent="0.25">
      <c r="A3" s="1195" t="s">
        <v>33</v>
      </c>
      <c r="B3" s="1196"/>
      <c r="C3" s="1196"/>
      <c r="D3" s="1196"/>
      <c r="E3" s="1196"/>
      <c r="F3" s="1196"/>
      <c r="G3" s="1196"/>
      <c r="H3" s="1196"/>
      <c r="I3" s="1197"/>
      <c r="J3" s="589"/>
      <c r="K3" s="1172"/>
      <c r="L3" s="1173"/>
    </row>
    <row r="4" spans="1:12" ht="22.9" customHeight="1" x14ac:dyDescent="0.25">
      <c r="A4" s="339" t="s">
        <v>0</v>
      </c>
      <c r="B4" s="407"/>
      <c r="C4" s="86"/>
      <c r="D4" s="83"/>
      <c r="E4" s="1192">
        <f>Eingabetabelle!$E$3</f>
        <v>0</v>
      </c>
      <c r="F4" s="1193"/>
      <c r="G4" s="1193"/>
      <c r="H4" s="1193"/>
      <c r="I4" s="1194"/>
      <c r="J4" s="590"/>
      <c r="K4" s="1172"/>
      <c r="L4" s="1173"/>
    </row>
    <row r="5" spans="1:12" ht="22.9" customHeight="1" x14ac:dyDescent="0.25">
      <c r="A5" s="340" t="s">
        <v>1</v>
      </c>
      <c r="B5" s="408"/>
      <c r="C5" s="89"/>
      <c r="D5" s="83"/>
      <c r="E5" s="1192">
        <f>Eingabetabelle!$E$4</f>
        <v>0</v>
      </c>
      <c r="F5" s="1193"/>
      <c r="G5" s="1193"/>
      <c r="H5" s="1193"/>
      <c r="I5" s="1194"/>
      <c r="J5" s="590"/>
      <c r="K5" s="1172"/>
      <c r="L5" s="1173"/>
    </row>
    <row r="6" spans="1:12" ht="22.9" customHeight="1" x14ac:dyDescent="0.25">
      <c r="A6" s="340" t="s">
        <v>2</v>
      </c>
      <c r="B6" s="408"/>
      <c r="C6" s="89"/>
      <c r="D6" s="83"/>
      <c r="E6" s="1192">
        <f>Eingabetabelle!$E$7</f>
        <v>0</v>
      </c>
      <c r="F6" s="1193"/>
      <c r="G6" s="1193"/>
      <c r="H6" s="1193"/>
      <c r="I6" s="1194"/>
      <c r="J6" s="590"/>
      <c r="K6" s="1172"/>
      <c r="L6" s="1173"/>
    </row>
    <row r="7" spans="1:12" ht="24" customHeight="1" x14ac:dyDescent="0.25">
      <c r="A7" s="942" t="s">
        <v>3</v>
      </c>
      <c r="B7" s="607"/>
      <c r="C7" s="943"/>
      <c r="D7" s="83"/>
      <c r="E7" s="1198">
        <f>Eingabetabelle!$E$8</f>
        <v>0</v>
      </c>
      <c r="F7" s="1199"/>
      <c r="G7" s="1199"/>
      <c r="H7" s="1199"/>
      <c r="I7" s="1194"/>
      <c r="J7" s="590"/>
      <c r="K7" s="1172"/>
      <c r="L7" s="1173"/>
    </row>
    <row r="8" spans="1:12" ht="24" customHeight="1" x14ac:dyDescent="0.25">
      <c r="A8" s="1090" t="s">
        <v>88</v>
      </c>
      <c r="B8" s="1091"/>
      <c r="C8" s="1200"/>
      <c r="D8" s="609" t="str">
        <f>Eingabetabelle!$D$9</f>
        <v>ja</v>
      </c>
      <c r="E8" s="1192" t="s">
        <v>8</v>
      </c>
      <c r="F8" s="1193"/>
      <c r="G8" s="621" t="s">
        <v>622</v>
      </c>
      <c r="H8" s="365" t="str">
        <f>Einstellungen!C9&amp;"/"&amp;Einstellungen!E9</f>
        <v>0,8/5</v>
      </c>
      <c r="I8" s="615" t="str">
        <f>Einstellungen!C9&amp;"/"&amp;Einstellungen!D9</f>
        <v>0,8/4,65</v>
      </c>
      <c r="J8" s="591"/>
      <c r="K8" s="277" t="str">
        <f>Einstellungen!C9&amp;"/"&amp;Einstellungen!F9</f>
        <v>0,8/7</v>
      </c>
      <c r="L8" s="604"/>
    </row>
    <row r="9" spans="1:12" ht="19.5" customHeight="1" x14ac:dyDescent="0.25">
      <c r="A9" s="1111" t="s">
        <v>4</v>
      </c>
      <c r="B9" s="1112"/>
      <c r="C9" s="1112"/>
      <c r="D9" s="610">
        <f>Eingabetabelle!$D$10</f>
        <v>0</v>
      </c>
      <c r="E9" s="214" t="s">
        <v>73</v>
      </c>
      <c r="F9" s="215"/>
      <c r="G9" s="354"/>
      <c r="H9" s="366">
        <f>ROUND(D9*Einstellungen!C9/Einstellungen!E9,3)</f>
        <v>0</v>
      </c>
      <c r="I9" s="616">
        <f>ROUND(D9*Einstellungen!C9/Einstellungen!D9,3)</f>
        <v>0</v>
      </c>
      <c r="J9" s="592"/>
      <c r="K9" s="278">
        <f>ROUND(D9*Einstellungen!C9/Einstellungen!F9,3)</f>
        <v>0</v>
      </c>
      <c r="L9" s="604"/>
    </row>
    <row r="10" spans="1:12" ht="22.9" customHeight="1" x14ac:dyDescent="0.25">
      <c r="A10" s="339" t="s">
        <v>5</v>
      </c>
      <c r="B10" s="407"/>
      <c r="C10" s="86"/>
      <c r="D10" s="617">
        <f>Eingabetabelle!$D$11</f>
        <v>250</v>
      </c>
      <c r="E10" s="1189" t="str">
        <f>Eingabetabelle!E11</f>
        <v xml:space="preserve"> Durchschnittssatz ErzieherIn pro Monat</v>
      </c>
      <c r="F10" s="1190"/>
      <c r="G10" s="1190"/>
      <c r="H10" s="1191"/>
      <c r="I10" s="595">
        <f>Eingabetabelle!I11</f>
        <v>0</v>
      </c>
      <c r="J10" s="593"/>
      <c r="K10" s="216"/>
      <c r="L10" s="604"/>
    </row>
    <row r="11" spans="1:12" ht="22.9" customHeight="1" x14ac:dyDescent="0.25">
      <c r="A11" s="340" t="s">
        <v>6</v>
      </c>
      <c r="B11" s="408"/>
      <c r="C11" s="89"/>
      <c r="D11" s="618">
        <f>Eingabetabelle!$D$12</f>
        <v>0</v>
      </c>
      <c r="E11" s="1207" t="str">
        <f>Eingabetabelle!E12</f>
        <v xml:space="preserve"> Durchschnittssatz LeiterIn pro Monat</v>
      </c>
      <c r="F11" s="1208"/>
      <c r="G11" s="1208"/>
      <c r="H11" s="1209"/>
      <c r="I11" s="595">
        <f>Eingabetabelle!I12</f>
        <v>0</v>
      </c>
      <c r="J11" s="593"/>
      <c r="K11" s="217"/>
      <c r="L11" s="604"/>
    </row>
    <row r="12" spans="1:12" ht="22.5" customHeight="1" thickBot="1" x14ac:dyDescent="0.3">
      <c r="A12" s="596" t="s">
        <v>7</v>
      </c>
      <c r="B12" s="608"/>
      <c r="C12" s="93"/>
      <c r="D12" s="619">
        <f>Eingabetabelle!$D$13</f>
        <v>0.95</v>
      </c>
      <c r="E12" s="1207" t="str">
        <f>Eingabetabelle!E13</f>
        <v xml:space="preserve"> Durchschnittssatz gemäß KitaLAV</v>
      </c>
      <c r="F12" s="1208"/>
      <c r="G12" s="1208"/>
      <c r="H12" s="1209"/>
      <c r="I12" s="595">
        <f>Eingabetabelle!I13</f>
        <v>0</v>
      </c>
      <c r="J12" s="593"/>
      <c r="K12" s="217"/>
      <c r="L12" s="604"/>
    </row>
    <row r="13" spans="1:12" ht="22.5" customHeight="1" x14ac:dyDescent="0.2">
      <c r="A13" s="1210" t="str">
        <f>Eingabetabelle!A14</f>
        <v>Jahresmittel der belegten Plätze des Vorjahres:</v>
      </c>
      <c r="B13" s="1211"/>
      <c r="C13" s="1211"/>
      <c r="D13" s="1211"/>
      <c r="E13" s="237">
        <f>Eingabetabelle!E14</f>
        <v>0</v>
      </c>
      <c r="F13" s="1212"/>
      <c r="G13" s="1213"/>
      <c r="H13" s="1213"/>
      <c r="I13" s="1214"/>
      <c r="J13" s="594"/>
      <c r="K13" s="217"/>
      <c r="L13" s="604"/>
    </row>
    <row r="14" spans="1:12" ht="22.5" customHeight="1" thickBot="1" x14ac:dyDescent="0.25">
      <c r="A14" s="1052" t="s">
        <v>72</v>
      </c>
      <c r="B14" s="1053"/>
      <c r="C14" s="1053"/>
      <c r="D14" s="1053"/>
      <c r="E14" s="238">
        <f>Eingabetabelle!$E$15</f>
        <v>0</v>
      </c>
      <c r="F14" s="1181"/>
      <c r="G14" s="1182"/>
      <c r="H14" s="1182"/>
      <c r="I14" s="1183"/>
      <c r="J14" s="594"/>
      <c r="K14" s="217"/>
      <c r="L14" s="604"/>
    </row>
    <row r="15" spans="1:12" ht="22.5" customHeight="1" x14ac:dyDescent="0.25">
      <c r="A15" s="1215" t="s">
        <v>67</v>
      </c>
      <c r="B15" s="1216"/>
      <c r="C15" s="1216"/>
      <c r="D15" s="1216"/>
      <c r="E15" s="1055"/>
      <c r="F15" s="1055"/>
      <c r="G15" s="1055"/>
      <c r="H15" s="1055"/>
      <c r="I15" s="1056"/>
      <c r="J15" s="862"/>
      <c r="K15" s="217"/>
      <c r="L15" s="604"/>
    </row>
    <row r="16" spans="1:12" ht="30" customHeight="1" x14ac:dyDescent="0.25">
      <c r="A16" s="863" t="str">
        <f>Eingabetabelle!A17</f>
        <v>Stichtag</v>
      </c>
      <c r="B16" s="115" t="str">
        <f>Eingabetabelle!B17</f>
        <v>päd. LA</v>
      </c>
      <c r="C16" s="116" t="str">
        <f>Eingabetabelle!C17</f>
        <v xml:space="preserve">Stichtag </v>
      </c>
      <c r="D16" s="117" t="str">
        <f>Eingabetabelle!D17</f>
        <v>org. LA</v>
      </c>
      <c r="E16" s="1068" t="str">
        <f>Eingabetabelle!E17</f>
        <v xml:space="preserve">Durchschnittlicher päd. Leitungsanteil des Vorjahres: </v>
      </c>
      <c r="F16" s="1068"/>
      <c r="G16" s="1068"/>
      <c r="H16" s="1068"/>
      <c r="I16" s="864">
        <f>Eingabetabelle!I17</f>
        <v>0.25</v>
      </c>
      <c r="J16" s="865"/>
      <c r="K16" s="217"/>
      <c r="L16" s="604"/>
    </row>
    <row r="17" spans="1:14" ht="22.5" customHeight="1" thickBot="1" x14ac:dyDescent="0.3">
      <c r="A17" s="419" t="str">
        <f>Eingabetabelle!A18</f>
        <v>01.12.</v>
      </c>
      <c r="B17" s="611">
        <f>Eingabetabelle!B18</f>
        <v>0.25</v>
      </c>
      <c r="C17" s="116" t="str">
        <f>Eingabetabelle!C18</f>
        <v>01.12.</v>
      </c>
      <c r="D17" s="613">
        <f>Eingabetabelle!D18</f>
        <v>0.25</v>
      </c>
      <c r="E17" s="1180" t="str">
        <f>Eingabetabelle!E18</f>
        <v>Durchschnittlicher org. Leitungsanteil des Vorjahres:</v>
      </c>
      <c r="F17" s="1180"/>
      <c r="G17" s="1180"/>
      <c r="H17" s="1180"/>
      <c r="I17" s="866">
        <f>Eingabetabelle!I18</f>
        <v>0.25</v>
      </c>
      <c r="J17" s="865"/>
      <c r="K17" s="217"/>
      <c r="L17" s="604"/>
    </row>
    <row r="18" spans="1:14" ht="22.5" customHeight="1" x14ac:dyDescent="0.25">
      <c r="A18" s="419" t="str">
        <f>Eingabetabelle!A19</f>
        <v>01.03.</v>
      </c>
      <c r="B18" s="611">
        <f>Eingabetabelle!B19</f>
        <v>0.25</v>
      </c>
      <c r="C18" s="116" t="str">
        <f>Eingabetabelle!C19</f>
        <v>01.03.</v>
      </c>
      <c r="D18" s="613">
        <f>Eingabetabelle!D19</f>
        <v>0.25</v>
      </c>
      <c r="E18" s="1204" t="str">
        <f>Eingabetabelle!E19</f>
        <v>Betreuungsalter 0 bis unter 3 Jahre</v>
      </c>
      <c r="F18" s="1205"/>
      <c r="G18" s="1205"/>
      <c r="H18" s="1206"/>
      <c r="I18" s="867" t="str">
        <f>Eingabetabelle!I19</f>
        <v>ja</v>
      </c>
      <c r="J18" s="868"/>
      <c r="K18" s="217"/>
      <c r="L18" s="604"/>
    </row>
    <row r="19" spans="1:14" ht="22.5" customHeight="1" x14ac:dyDescent="0.25">
      <c r="A19" s="419" t="str">
        <f>Eingabetabelle!A20</f>
        <v>01.06.</v>
      </c>
      <c r="B19" s="611">
        <f>Eingabetabelle!B20</f>
        <v>0.25</v>
      </c>
      <c r="C19" s="116" t="str">
        <f>Eingabetabelle!C20</f>
        <v>01.06.</v>
      </c>
      <c r="D19" s="613">
        <f>Eingabetabelle!D20</f>
        <v>0.25</v>
      </c>
      <c r="E19" s="1177" t="str">
        <f>Eingabetabelle!E20</f>
        <v>Betreuungsalter 3 Jahre bis Schuleintritt</v>
      </c>
      <c r="F19" s="1178"/>
      <c r="G19" s="1178"/>
      <c r="H19" s="1179"/>
      <c r="I19" s="869" t="str">
        <f>Eingabetabelle!I20</f>
        <v>ja</v>
      </c>
      <c r="J19" s="868"/>
      <c r="K19" s="217"/>
      <c r="L19" s="604"/>
    </row>
    <row r="20" spans="1:14" ht="22.5" customHeight="1" thickBot="1" x14ac:dyDescent="0.3">
      <c r="A20" s="420" t="str">
        <f>Eingabetabelle!A21</f>
        <v>01.09.</v>
      </c>
      <c r="B20" s="612">
        <f>Eingabetabelle!B21</f>
        <v>0.25</v>
      </c>
      <c r="C20" s="597" t="str">
        <f>Eingabetabelle!C21</f>
        <v>01.09.</v>
      </c>
      <c r="D20" s="614">
        <f>Eingabetabelle!D21</f>
        <v>0.25</v>
      </c>
      <c r="E20" s="1174" t="str">
        <f>Eingabetabelle!E21</f>
        <v>Betreuungsalter Klassenstufe 1 bis 6</v>
      </c>
      <c r="F20" s="1175"/>
      <c r="G20" s="1175"/>
      <c r="H20" s="1176"/>
      <c r="I20" s="870" t="str">
        <f>Eingabetabelle!I21</f>
        <v>ja</v>
      </c>
      <c r="J20" s="871"/>
      <c r="K20" s="605"/>
      <c r="L20" s="606"/>
    </row>
    <row r="21" spans="1:14" ht="36.75" customHeight="1" thickBot="1" x14ac:dyDescent="0.25">
      <c r="A21" s="599"/>
      <c r="B21" s="600"/>
      <c r="C21" s="600"/>
      <c r="D21" s="600"/>
      <c r="E21" s="600"/>
      <c r="F21" s="600"/>
      <c r="G21" s="601"/>
      <c r="H21" s="601"/>
      <c r="I21" s="601"/>
      <c r="J21" s="602"/>
      <c r="K21" s="2"/>
      <c r="L21" s="2"/>
      <c r="M21" s="9"/>
    </row>
    <row r="22" spans="1:14" ht="12.75" hidden="1" customHeight="1" thickBot="1" x14ac:dyDescent="0.25">
      <c r="A22" s="1217">
        <v>1</v>
      </c>
      <c r="B22" s="1218"/>
      <c r="C22" s="1218"/>
      <c r="D22" s="1218"/>
      <c r="E22" s="1218"/>
      <c r="F22" s="1219"/>
      <c r="G22" s="643">
        <v>2</v>
      </c>
      <c r="H22" s="643">
        <v>3</v>
      </c>
      <c r="I22" s="644">
        <v>4</v>
      </c>
      <c r="J22" s="645"/>
      <c r="K22" s="630"/>
      <c r="L22" s="631"/>
    </row>
    <row r="23" spans="1:14" ht="49.5" customHeight="1" thickBot="1" x14ac:dyDescent="0.25">
      <c r="A23" s="350" t="s">
        <v>9</v>
      </c>
      <c r="B23" s="357" t="s">
        <v>235</v>
      </c>
      <c r="C23" s="357"/>
      <c r="D23" s="357"/>
      <c r="E23" s="357"/>
      <c r="F23" s="357"/>
      <c r="G23" s="436" t="s">
        <v>608</v>
      </c>
      <c r="H23" s="437" t="s">
        <v>619</v>
      </c>
      <c r="I23" s="622" t="s">
        <v>631</v>
      </c>
      <c r="J23" s="623" t="s">
        <v>632</v>
      </c>
      <c r="K23" s="649" t="s">
        <v>609</v>
      </c>
      <c r="L23" s="650" t="s">
        <v>610</v>
      </c>
    </row>
    <row r="24" spans="1:14" s="7" customFormat="1" ht="23.25" customHeight="1" x14ac:dyDescent="0.2">
      <c r="A24" s="651" t="s">
        <v>10</v>
      </c>
      <c r="B24" s="1201" t="s">
        <v>92</v>
      </c>
      <c r="C24" s="1202"/>
      <c r="D24" s="1202"/>
      <c r="E24" s="1202"/>
      <c r="F24" s="1203"/>
      <c r="G24" s="652">
        <f>SUM(G25:G27)</f>
        <v>0</v>
      </c>
      <c r="H24" s="652">
        <f>ROUND(G24/$D$10,2)</f>
        <v>0</v>
      </c>
      <c r="I24" s="653" t="e">
        <f>G24/$D$10/$D$9</f>
        <v>#DIV/0!</v>
      </c>
      <c r="J24" s="587" t="e">
        <f>ROUND(G24/$D$10/$D$9,2)</f>
        <v>#DIV/0!</v>
      </c>
      <c r="K24" s="647">
        <f>K25+K26</f>
        <v>0</v>
      </c>
      <c r="L24" s="648">
        <f>IF(D9=0,0,ROUND(K24/$D$10/$D$9,2))</f>
        <v>0</v>
      </c>
      <c r="M24" s="626"/>
    </row>
    <row r="25" spans="1:14" s="7" customFormat="1" ht="23.25" customHeight="1" x14ac:dyDescent="0.2">
      <c r="A25" s="567"/>
      <c r="B25" s="1063" t="str">
        <f>"   - …für Leiterin  (in Höhe von " &amp; Einstellungen!C15*100 &amp; "% des n.p.Pers )"</f>
        <v xml:space="preserve">   - …für Leiterin  (in Höhe von 85% des n.p.Pers )</v>
      </c>
      <c r="C25" s="1063"/>
      <c r="D25" s="1063"/>
      <c r="E25" s="1063"/>
      <c r="F25" s="1064"/>
      <c r="G25" s="307">
        <f>I16*I11*Einstellungen!C15*12</f>
        <v>0</v>
      </c>
      <c r="H25" s="307">
        <f>ROUND(G25/$D$10,2)</f>
        <v>0</v>
      </c>
      <c r="I25" s="1225"/>
      <c r="J25" s="583"/>
      <c r="K25" s="634">
        <f>I16*I11*Einstellungen!C20*12</f>
        <v>0</v>
      </c>
      <c r="L25" s="635"/>
    </row>
    <row r="26" spans="1:14" s="7" customFormat="1" ht="23.25" customHeight="1" x14ac:dyDescent="0.2">
      <c r="A26" s="568"/>
      <c r="B26" s="1063" t="str">
        <f>"   - …für Erzieherin (in Höhe von " &amp; Einstellungen!C16*100 &amp; "% des n.p.Pers )"</f>
        <v xml:space="preserve">   - …für Erzieherin (in Höhe von 89,4% des n.p.Pers )</v>
      </c>
      <c r="C26" s="1063"/>
      <c r="D26" s="1063"/>
      <c r="E26" s="1063"/>
      <c r="F26" s="1064"/>
      <c r="G26" s="307">
        <f>(I9*I10*Einstellungen!C16*5)+(H9*I10*Einstellungen!E16*7)</f>
        <v>0</v>
      </c>
      <c r="H26" s="307">
        <f>ROUND(G26/$D$10,2)</f>
        <v>0</v>
      </c>
      <c r="I26" s="1226"/>
      <c r="J26" s="587"/>
      <c r="K26" s="634">
        <f>(K9*I10*Einstellungen!C19*12)</f>
        <v>0</v>
      </c>
      <c r="L26" s="636"/>
    </row>
    <row r="27" spans="1:14" s="7" customFormat="1" ht="23.25" customHeight="1" thickBot="1" x14ac:dyDescent="0.25">
      <c r="A27" s="568"/>
      <c r="B27" s="1220" t="s">
        <v>353</v>
      </c>
      <c r="C27" s="1220"/>
      <c r="D27" s="1220"/>
      <c r="E27" s="1220"/>
      <c r="F27" s="1221"/>
      <c r="G27" s="319">
        <f>Eingabetabelle!G28</f>
        <v>0</v>
      </c>
      <c r="H27" s="307">
        <f>ROUND(G27/$D$10,2)</f>
        <v>0</v>
      </c>
      <c r="I27" s="1227"/>
      <c r="J27" s="579"/>
      <c r="K27" s="641"/>
      <c r="L27" s="642"/>
    </row>
    <row r="28" spans="1:14" s="509" customFormat="1" ht="23.25" customHeight="1" thickBot="1" x14ac:dyDescent="0.35">
      <c r="A28" s="654"/>
      <c r="B28" s="655" t="s">
        <v>617</v>
      </c>
      <c r="C28" s="656"/>
      <c r="D28" s="656"/>
      <c r="E28" s="656"/>
      <c r="F28" s="657"/>
      <c r="G28" s="309">
        <f>Eingabetabelle!G65</f>
        <v>0</v>
      </c>
      <c r="H28" s="309">
        <f>Eingabetabelle!H65</f>
        <v>0</v>
      </c>
      <c r="I28" s="658" t="e">
        <f>Eingabetabelle!I65</f>
        <v>#DIV/0!</v>
      </c>
      <c r="J28" s="629" t="e">
        <f>Eingabetabelle!J65</f>
        <v>#DIV/0!</v>
      </c>
      <c r="K28" s="640">
        <f>Eingabetabelle!G65</f>
        <v>0</v>
      </c>
      <c r="L28" s="638" t="e">
        <f>Eingabetabelle!I65</f>
        <v>#DIV/0!</v>
      </c>
      <c r="M28" s="624"/>
    </row>
    <row r="29" spans="1:14" s="468" customFormat="1" ht="21.75" customHeight="1" thickBot="1" x14ac:dyDescent="0.3">
      <c r="A29" s="464"/>
      <c r="B29" s="1032" t="s">
        <v>101</v>
      </c>
      <c r="C29" s="1032"/>
      <c r="D29" s="1032"/>
      <c r="E29" s="1032"/>
      <c r="F29" s="1169"/>
      <c r="G29" s="349">
        <f>G28+G24</f>
        <v>0</v>
      </c>
      <c r="H29" s="349">
        <f>H28+H24</f>
        <v>0</v>
      </c>
      <c r="I29" s="584" t="e">
        <f>I24+I28</f>
        <v>#DIV/0!</v>
      </c>
      <c r="J29" s="585" t="e">
        <f>J28+J24</f>
        <v>#DIV/0!</v>
      </c>
      <c r="K29" s="639">
        <f>K28+K24</f>
        <v>0</v>
      </c>
      <c r="L29" s="586" t="e">
        <f>L28+L24</f>
        <v>#DIV/0!</v>
      </c>
      <c r="N29" s="625"/>
    </row>
    <row r="30" spans="1:14" s="300" customFormat="1" ht="29.25" customHeight="1" thickBot="1" x14ac:dyDescent="0.25">
      <c r="A30" s="358"/>
      <c r="B30" s="359"/>
      <c r="C30" s="359"/>
      <c r="D30" s="359"/>
      <c r="E30" s="359"/>
      <c r="F30" s="359"/>
      <c r="G30" s="360"/>
      <c r="H30" s="360"/>
      <c r="I30" s="361"/>
      <c r="J30" s="362"/>
      <c r="K30" s="361"/>
      <c r="L30" s="361"/>
      <c r="N30" s="363"/>
    </row>
    <row r="31" spans="1:14" ht="47.25" customHeight="1" thickBot="1" x14ac:dyDescent="0.25">
      <c r="A31" s="350" t="s">
        <v>29</v>
      </c>
      <c r="B31" s="357" t="s">
        <v>272</v>
      </c>
      <c r="C31" s="357"/>
      <c r="D31" s="357"/>
      <c r="E31" s="357"/>
      <c r="F31" s="357"/>
      <c r="G31" s="436" t="s">
        <v>607</v>
      </c>
      <c r="H31" s="437" t="s">
        <v>605</v>
      </c>
      <c r="I31" s="438" t="s">
        <v>630</v>
      </c>
      <c r="J31" s="660" t="s">
        <v>633</v>
      </c>
      <c r="K31" s="632" t="s">
        <v>606</v>
      </c>
      <c r="L31" s="633" t="s">
        <v>613</v>
      </c>
    </row>
    <row r="32" spans="1:14" s="7" customFormat="1" ht="23.25" customHeight="1" thickBot="1" x14ac:dyDescent="0.25">
      <c r="A32" s="646" t="s">
        <v>30</v>
      </c>
      <c r="B32" s="1235" t="s">
        <v>31</v>
      </c>
      <c r="C32" s="1235"/>
      <c r="D32" s="1235"/>
      <c r="E32" s="1235"/>
      <c r="F32" s="1235"/>
      <c r="G32" s="659"/>
      <c r="H32" s="659"/>
      <c r="I32" s="659"/>
      <c r="J32" s="659"/>
      <c r="K32" s="664"/>
      <c r="L32" s="665"/>
    </row>
    <row r="33" spans="1:13" s="7" customFormat="1" ht="23.25" customHeight="1" x14ac:dyDescent="0.2">
      <c r="A33" s="347"/>
      <c r="B33" s="68" t="s">
        <v>106</v>
      </c>
      <c r="C33" s="68"/>
      <c r="D33" s="68"/>
      <c r="E33" s="68"/>
      <c r="F33" s="69"/>
      <c r="G33" s="307">
        <f>(I9*I10*5)+(H9*I10*7)</f>
        <v>0</v>
      </c>
      <c r="H33" s="307">
        <f>ROUND(G33/$D$10,2)</f>
        <v>0</v>
      </c>
      <c r="I33" s="581" t="e">
        <f>G33/$D$10/$D$9</f>
        <v>#DIV/0!</v>
      </c>
      <c r="J33" s="661" t="e">
        <f>ROUND($G33/$D$10/$D$9,2)</f>
        <v>#DIV/0!</v>
      </c>
      <c r="K33" s="666">
        <f>(K9*I10*12)</f>
        <v>0</v>
      </c>
      <c r="L33" s="667">
        <f>IF(D9=0,0,ROUND(K33/$D$10/D9,2))</f>
        <v>0</v>
      </c>
      <c r="M33" s="626"/>
    </row>
    <row r="34" spans="1:13" s="7" customFormat="1" ht="23.25" customHeight="1" x14ac:dyDescent="0.2">
      <c r="A34" s="670"/>
      <c r="B34" s="68" t="s">
        <v>107</v>
      </c>
      <c r="C34" s="68"/>
      <c r="D34" s="68"/>
      <c r="E34" s="68"/>
      <c r="F34" s="69"/>
      <c r="G34" s="307">
        <f>Eingabetabelle!G72</f>
        <v>0</v>
      </c>
      <c r="H34" s="324">
        <f>ROUND(G34/$D$10,2)</f>
        <v>0</v>
      </c>
      <c r="I34" s="581" t="e">
        <f>G34/$D$10/$D$9</f>
        <v>#DIV/0!</v>
      </c>
      <c r="J34" s="662" t="e">
        <f>ROUND($G34/$D$10/$D$9,2)</f>
        <v>#DIV/0!</v>
      </c>
      <c r="K34" s="666">
        <f>ROUND(I16*I11*12,2)</f>
        <v>0</v>
      </c>
      <c r="L34" s="667">
        <f>IF(D9=0,0,ROUND(K34/$D$10/$D$9,2))</f>
        <v>0</v>
      </c>
      <c r="M34" s="626"/>
    </row>
    <row r="35" spans="1:13" s="7" customFormat="1" ht="23.25" customHeight="1" x14ac:dyDescent="0.2">
      <c r="A35" s="670"/>
      <c r="B35" s="98" t="s">
        <v>108</v>
      </c>
      <c r="C35" s="98"/>
      <c r="D35" s="98"/>
      <c r="E35" s="98"/>
      <c r="F35" s="374"/>
      <c r="G35" s="307">
        <f>Eingabetabelle!G73</f>
        <v>0</v>
      </c>
      <c r="H35" s="324">
        <f>ROUND(G35/$D$10,2)</f>
        <v>0</v>
      </c>
      <c r="I35" s="581" t="e">
        <f>G35/D10/$D$9</f>
        <v>#DIV/0!</v>
      </c>
      <c r="J35" s="662" t="e">
        <f t="shared" ref="J35:J37" si="0">ROUND($G35/$D$10/$D$9,2)</f>
        <v>#DIV/0!</v>
      </c>
      <c r="K35" s="666">
        <f>Eingabetabelle!G73</f>
        <v>0</v>
      </c>
      <c r="L35" s="667">
        <f>IF(D9=0,0,ROUND((K35/$D$10/$D$9),2))</f>
        <v>0</v>
      </c>
      <c r="M35" s="626"/>
    </row>
    <row r="36" spans="1:13" s="7" customFormat="1" ht="23.25" customHeight="1" thickBot="1" x14ac:dyDescent="0.25">
      <c r="A36" s="295"/>
      <c r="B36" s="1222" t="s">
        <v>352</v>
      </c>
      <c r="C36" s="1223"/>
      <c r="D36" s="1223"/>
      <c r="E36" s="1223"/>
      <c r="F36" s="1224"/>
      <c r="G36" s="319">
        <f>Eingabetabelle!G74</f>
        <v>0</v>
      </c>
      <c r="H36" s="319">
        <f>ROUND(G36/$D$10,2)</f>
        <v>0</v>
      </c>
      <c r="I36" s="582" t="e">
        <f>G36/$D$10/$D$9</f>
        <v>#DIV/0!</v>
      </c>
      <c r="J36" s="663" t="e">
        <f t="shared" si="0"/>
        <v>#DIV/0!</v>
      </c>
      <c r="K36" s="668"/>
      <c r="L36" s="669"/>
    </row>
    <row r="37" spans="1:13" s="509" customFormat="1" ht="21.75" customHeight="1" thickBot="1" x14ac:dyDescent="0.35">
      <c r="A37" s="464"/>
      <c r="B37" s="1032" t="s">
        <v>227</v>
      </c>
      <c r="C37" s="1032"/>
      <c r="D37" s="1032"/>
      <c r="E37" s="1032"/>
      <c r="F37" s="1169"/>
      <c r="G37" s="349">
        <f>SUM(G33:G36)</f>
        <v>0</v>
      </c>
      <c r="H37" s="349">
        <f>G37/D10</f>
        <v>0</v>
      </c>
      <c r="I37" s="584" t="e">
        <f>ROUND(G37/$D$10/$D$9,2)</f>
        <v>#DIV/0!</v>
      </c>
      <c r="J37" s="585" t="e">
        <f t="shared" si="0"/>
        <v>#DIV/0!</v>
      </c>
      <c r="K37" s="639">
        <f>K33+K34+K35</f>
        <v>0</v>
      </c>
      <c r="L37" s="586">
        <f>IF($D$9=0,0,ROUND(K37/$D$10/$D$9,2))</f>
        <v>0</v>
      </c>
      <c r="M37" s="624"/>
    </row>
    <row r="38" spans="1:13" ht="15.75" customHeight="1" thickBot="1" x14ac:dyDescent="0.3">
      <c r="A38" s="135"/>
      <c r="B38" s="110"/>
      <c r="C38" s="110"/>
      <c r="D38" s="110"/>
      <c r="E38" s="110"/>
      <c r="F38" s="110"/>
      <c r="G38" s="111"/>
      <c r="H38" s="111"/>
      <c r="I38" s="112"/>
      <c r="J38" s="364"/>
      <c r="K38" s="5"/>
    </row>
    <row r="39" spans="1:13" ht="32.25" customHeight="1" thickBot="1" x14ac:dyDescent="0.25">
      <c r="A39" s="1236" t="s">
        <v>234</v>
      </c>
      <c r="B39" s="1128"/>
      <c r="C39" s="1128"/>
      <c r="D39" s="1128"/>
      <c r="E39" s="1128"/>
      <c r="F39" s="1128"/>
      <c r="G39" s="1128"/>
      <c r="H39" s="1128"/>
      <c r="I39" s="1237"/>
      <c r="J39" s="778"/>
      <c r="K39" s="672"/>
      <c r="L39" s="671"/>
    </row>
    <row r="40" spans="1:13" s="509" customFormat="1" ht="23.25" customHeight="1" thickBot="1" x14ac:dyDescent="0.3">
      <c r="A40" s="627" t="s">
        <v>9</v>
      </c>
      <c r="B40" s="1233" t="s">
        <v>235</v>
      </c>
      <c r="C40" s="1233"/>
      <c r="D40" s="1233"/>
      <c r="E40" s="1233"/>
      <c r="F40" s="1234"/>
      <c r="G40" s="313">
        <f>G29</f>
        <v>0</v>
      </c>
      <c r="H40" s="313">
        <f>H29</f>
        <v>0</v>
      </c>
      <c r="I40" s="684" t="e">
        <f>I29</f>
        <v>#DIV/0!</v>
      </c>
      <c r="J40" s="679">
        <f t="shared" ref="J40" si="1">IF($D$9=0,0,ROUND($G40/$D$10/$D$9,2))</f>
        <v>0</v>
      </c>
      <c r="K40" s="673">
        <f>K29</f>
        <v>0</v>
      </c>
      <c r="L40" s="628" t="e">
        <f>L29</f>
        <v>#DIV/0!</v>
      </c>
    </row>
    <row r="41" spans="1:13" s="509" customFormat="1" ht="23.25" customHeight="1" thickBot="1" x14ac:dyDescent="0.3">
      <c r="A41" s="470" t="s">
        <v>29</v>
      </c>
      <c r="B41" s="1032" t="s">
        <v>236</v>
      </c>
      <c r="C41" s="1032"/>
      <c r="D41" s="1032"/>
      <c r="E41" s="1032"/>
      <c r="F41" s="1169"/>
      <c r="G41" s="349">
        <f t="shared" ref="G41:L41" si="2">SUM(G42:G51)</f>
        <v>0</v>
      </c>
      <c r="H41" s="349">
        <f t="shared" si="2"/>
        <v>0</v>
      </c>
      <c r="I41" s="525" t="e">
        <f>SUM(I42:I51)</f>
        <v>#DIV/0!</v>
      </c>
      <c r="J41" s="680" t="e">
        <f>SUM(J42:J51)</f>
        <v>#DIV/0!</v>
      </c>
      <c r="K41" s="639">
        <f t="shared" si="2"/>
        <v>0</v>
      </c>
      <c r="L41" s="586" t="e">
        <f t="shared" si="2"/>
        <v>#DIV/0!</v>
      </c>
    </row>
    <row r="42" spans="1:13" ht="23.25" customHeight="1" x14ac:dyDescent="0.2">
      <c r="A42" s="355"/>
      <c r="B42" s="1231" t="s">
        <v>584</v>
      </c>
      <c r="C42" s="1231"/>
      <c r="D42" s="1231"/>
      <c r="E42" s="1231"/>
      <c r="F42" s="1231"/>
      <c r="G42" s="562">
        <f>G37+Eingabetabelle!G75+Eingabetabelle!G76</f>
        <v>0</v>
      </c>
      <c r="H42" s="562">
        <f>H37+Eingabetabelle!H75+Eingabetabelle!H76</f>
        <v>0</v>
      </c>
      <c r="I42" s="504" t="e">
        <f>I37+Eingabetabelle!I75+Eingabetabelle!I76</f>
        <v>#DIV/0!</v>
      </c>
      <c r="J42" s="681" t="e">
        <f>J37+Eingabetabelle!J75+Eingabetabelle!J76</f>
        <v>#DIV/0!</v>
      </c>
      <c r="K42" s="674">
        <f>K37+Eingabetabelle!G75+Eingabetabelle!G76</f>
        <v>0</v>
      </c>
      <c r="L42" s="637" t="e">
        <f>L37+Eingabetabelle!I75+Eingabetabelle!I76</f>
        <v>#DIV/0!</v>
      </c>
      <c r="M42" s="395"/>
    </row>
    <row r="43" spans="1:13" ht="32.25" customHeight="1" x14ac:dyDescent="0.2">
      <c r="A43" s="356"/>
      <c r="B43" s="1232" t="s">
        <v>585</v>
      </c>
      <c r="C43" s="1232"/>
      <c r="D43" s="1232"/>
      <c r="E43" s="1232"/>
      <c r="F43" s="1232"/>
      <c r="G43" s="551">
        <f>Eingabetabelle!G244</f>
        <v>0</v>
      </c>
      <c r="H43" s="551">
        <f>Eingabetabelle!H244</f>
        <v>0</v>
      </c>
      <c r="I43" s="504" t="e">
        <f>Eingabetabelle!I244</f>
        <v>#DIV/0!</v>
      </c>
      <c r="J43" s="682" t="e">
        <f>Eingabetabelle!J244</f>
        <v>#DIV/0!</v>
      </c>
      <c r="K43" s="675">
        <f t="shared" ref="K43:K51" si="3">G43</f>
        <v>0</v>
      </c>
      <c r="L43" s="676" t="e">
        <f t="shared" ref="L43:L51" si="4">I43</f>
        <v>#DIV/0!</v>
      </c>
      <c r="M43" s="395"/>
    </row>
    <row r="44" spans="1:13" ht="32.25" customHeight="1" x14ac:dyDescent="0.2">
      <c r="A44" s="355"/>
      <c r="B44" s="1232" t="s">
        <v>586</v>
      </c>
      <c r="C44" s="1232"/>
      <c r="D44" s="1232"/>
      <c r="E44" s="1232"/>
      <c r="F44" s="1232"/>
      <c r="G44" s="551">
        <f>Eingabetabelle!G245</f>
        <v>0</v>
      </c>
      <c r="H44" s="551">
        <f>Eingabetabelle!H245</f>
        <v>0</v>
      </c>
      <c r="I44" s="504" t="e">
        <f>Eingabetabelle!I245</f>
        <v>#DIV/0!</v>
      </c>
      <c r="J44" s="682" t="e">
        <f>Eingabetabelle!J245</f>
        <v>#DIV/0!</v>
      </c>
      <c r="K44" s="675">
        <f t="shared" si="3"/>
        <v>0</v>
      </c>
      <c r="L44" s="676" t="e">
        <f t="shared" si="4"/>
        <v>#DIV/0!</v>
      </c>
      <c r="M44" s="395"/>
    </row>
    <row r="45" spans="1:13" ht="32.25" customHeight="1" x14ac:dyDescent="0.2">
      <c r="A45" s="355"/>
      <c r="B45" s="1232" t="s">
        <v>587</v>
      </c>
      <c r="C45" s="1232"/>
      <c r="D45" s="1232"/>
      <c r="E45" s="1232"/>
      <c r="F45" s="1232"/>
      <c r="G45" s="551">
        <f>Eingabetabelle!G246</f>
        <v>0</v>
      </c>
      <c r="H45" s="551">
        <f>Eingabetabelle!H246</f>
        <v>0</v>
      </c>
      <c r="I45" s="504" t="e">
        <f>Eingabetabelle!I246</f>
        <v>#DIV/0!</v>
      </c>
      <c r="J45" s="682" t="e">
        <f>Eingabetabelle!J246</f>
        <v>#DIV/0!</v>
      </c>
      <c r="K45" s="675">
        <f t="shared" si="3"/>
        <v>0</v>
      </c>
      <c r="L45" s="676" t="e">
        <f t="shared" si="4"/>
        <v>#DIV/0!</v>
      </c>
      <c r="M45" s="395"/>
    </row>
    <row r="46" spans="1:13" ht="23.25" customHeight="1" x14ac:dyDescent="0.2">
      <c r="A46" s="356"/>
      <c r="B46" s="1232" t="s">
        <v>588</v>
      </c>
      <c r="C46" s="1232"/>
      <c r="D46" s="1232"/>
      <c r="E46" s="1232"/>
      <c r="F46" s="1232"/>
      <c r="G46" s="551">
        <f>Eingabetabelle!G247</f>
        <v>0</v>
      </c>
      <c r="H46" s="551">
        <f>Eingabetabelle!H247</f>
        <v>0</v>
      </c>
      <c r="I46" s="504" t="e">
        <f>Eingabetabelle!I247</f>
        <v>#DIV/0!</v>
      </c>
      <c r="J46" s="682" t="e">
        <f>Eingabetabelle!J247</f>
        <v>#DIV/0!</v>
      </c>
      <c r="K46" s="675">
        <f t="shared" si="3"/>
        <v>0</v>
      </c>
      <c r="L46" s="676" t="e">
        <f t="shared" si="4"/>
        <v>#DIV/0!</v>
      </c>
      <c r="M46" s="395"/>
    </row>
    <row r="47" spans="1:13" ht="32.25" customHeight="1" x14ac:dyDescent="0.2">
      <c r="A47" s="355"/>
      <c r="B47" s="1232" t="s">
        <v>590</v>
      </c>
      <c r="C47" s="1232"/>
      <c r="D47" s="1232"/>
      <c r="E47" s="1232"/>
      <c r="F47" s="1232"/>
      <c r="G47" s="551">
        <f>Eingabetabelle!G248</f>
        <v>0</v>
      </c>
      <c r="H47" s="551">
        <f>Eingabetabelle!H248</f>
        <v>0</v>
      </c>
      <c r="I47" s="504" t="e">
        <f>Eingabetabelle!I248</f>
        <v>#DIV/0!</v>
      </c>
      <c r="J47" s="682" t="e">
        <f>Eingabetabelle!J248</f>
        <v>#DIV/0!</v>
      </c>
      <c r="K47" s="675">
        <f t="shared" si="3"/>
        <v>0</v>
      </c>
      <c r="L47" s="676" t="e">
        <f t="shared" si="4"/>
        <v>#DIV/0!</v>
      </c>
      <c r="M47" s="395"/>
    </row>
    <row r="48" spans="1:13" ht="23.25" customHeight="1" x14ac:dyDescent="0.2">
      <c r="A48" s="355"/>
      <c r="B48" s="131" t="s">
        <v>591</v>
      </c>
      <c r="C48" s="131"/>
      <c r="D48" s="131"/>
      <c r="E48" s="131"/>
      <c r="F48" s="131"/>
      <c r="G48" s="551">
        <f>Eingabetabelle!G249</f>
        <v>0</v>
      </c>
      <c r="H48" s="551">
        <f>Eingabetabelle!H249</f>
        <v>0</v>
      </c>
      <c r="I48" s="504" t="e">
        <f>Eingabetabelle!I249</f>
        <v>#DIV/0!</v>
      </c>
      <c r="J48" s="682" t="e">
        <f>Eingabetabelle!J249</f>
        <v>#DIV/0!</v>
      </c>
      <c r="K48" s="675">
        <f t="shared" si="3"/>
        <v>0</v>
      </c>
      <c r="L48" s="676" t="e">
        <f t="shared" si="4"/>
        <v>#DIV/0!</v>
      </c>
      <c r="M48" s="395"/>
    </row>
    <row r="49" spans="1:13" ht="23.25" customHeight="1" x14ac:dyDescent="0.2">
      <c r="A49" s="356"/>
      <c r="B49" s="1232" t="s">
        <v>592</v>
      </c>
      <c r="C49" s="1232"/>
      <c r="D49" s="1232"/>
      <c r="E49" s="1232"/>
      <c r="F49" s="1232"/>
      <c r="G49" s="551">
        <f>Eingabetabelle!G250</f>
        <v>0</v>
      </c>
      <c r="H49" s="551">
        <f>Eingabetabelle!H250</f>
        <v>0</v>
      </c>
      <c r="I49" s="504" t="e">
        <f>Eingabetabelle!I250</f>
        <v>#DIV/0!</v>
      </c>
      <c r="J49" s="682" t="e">
        <f>Eingabetabelle!J250</f>
        <v>#DIV/0!</v>
      </c>
      <c r="K49" s="675">
        <f t="shared" si="3"/>
        <v>0</v>
      </c>
      <c r="L49" s="676" t="e">
        <f t="shared" si="4"/>
        <v>#DIV/0!</v>
      </c>
      <c r="M49" s="395"/>
    </row>
    <row r="50" spans="1:13" ht="23.25" customHeight="1" x14ac:dyDescent="0.2">
      <c r="A50" s="356"/>
      <c r="B50" s="1239" t="s">
        <v>593</v>
      </c>
      <c r="C50" s="1239"/>
      <c r="D50" s="1239"/>
      <c r="E50" s="1239"/>
      <c r="F50" s="1239"/>
      <c r="G50" s="551">
        <f>Eingabetabelle!G251</f>
        <v>0</v>
      </c>
      <c r="H50" s="551">
        <f>Eingabetabelle!H251</f>
        <v>0</v>
      </c>
      <c r="I50" s="504" t="e">
        <f>Eingabetabelle!I252</f>
        <v>#DIV/0!</v>
      </c>
      <c r="J50" s="682" t="e">
        <f>Eingabetabelle!J251</f>
        <v>#DIV/0!</v>
      </c>
      <c r="K50" s="675">
        <f t="shared" si="3"/>
        <v>0</v>
      </c>
      <c r="L50" s="676" t="e">
        <f t="shared" si="4"/>
        <v>#DIV/0!</v>
      </c>
      <c r="M50" s="395"/>
    </row>
    <row r="51" spans="1:13" ht="23.25" customHeight="1" thickBot="1" x14ac:dyDescent="0.25">
      <c r="A51" s="560"/>
      <c r="B51" s="1240" t="s">
        <v>594</v>
      </c>
      <c r="C51" s="1240"/>
      <c r="D51" s="1240"/>
      <c r="E51" s="1240"/>
      <c r="F51" s="1240"/>
      <c r="G51" s="558">
        <f>Eingabetabelle!G252</f>
        <v>0</v>
      </c>
      <c r="H51" s="558">
        <f>Eingabetabelle!H252</f>
        <v>0</v>
      </c>
      <c r="I51" s="685">
        <f>Eingabetabelle!I253</f>
        <v>0</v>
      </c>
      <c r="J51" s="683" t="e">
        <f>Eingabetabelle!J252</f>
        <v>#DIV/0!</v>
      </c>
      <c r="K51" s="677">
        <f t="shared" si="3"/>
        <v>0</v>
      </c>
      <c r="L51" s="678">
        <f t="shared" si="4"/>
        <v>0</v>
      </c>
      <c r="M51" s="395"/>
    </row>
    <row r="52" spans="1:13" ht="9.75" customHeight="1" x14ac:dyDescent="0.25">
      <c r="A52" s="109"/>
      <c r="B52" s="110"/>
      <c r="C52" s="110"/>
      <c r="D52" s="110"/>
      <c r="E52" s="110"/>
      <c r="F52" s="110"/>
      <c r="G52" s="111"/>
      <c r="H52" s="111"/>
      <c r="I52" s="112"/>
      <c r="J52" s="570"/>
    </row>
    <row r="53" spans="1:13" ht="22.9" customHeight="1" x14ac:dyDescent="0.25">
      <c r="A53" s="7"/>
      <c r="B53" s="24" t="s">
        <v>34</v>
      </c>
      <c r="C53" s="7"/>
      <c r="D53" s="7"/>
      <c r="E53" s="7"/>
      <c r="F53" s="7"/>
      <c r="I53" s="2"/>
      <c r="J53" s="571"/>
    </row>
    <row r="54" spans="1:13" ht="52.5" customHeight="1" x14ac:dyDescent="0.25">
      <c r="A54" s="119" t="s">
        <v>9</v>
      </c>
      <c r="B54" s="1238" t="s">
        <v>650</v>
      </c>
      <c r="C54" s="1238"/>
      <c r="D54" s="1238"/>
      <c r="E54" s="1238"/>
      <c r="F54" s="1238"/>
      <c r="H54" s="121" t="e">
        <f>IF(Einstellungen!C25,I41-SUM(Eingabetabelle!I41:I58)-Eingabetabelle!I38-Eingabetabelle!J28,"-")</f>
        <v>#DIV/0!</v>
      </c>
      <c r="J54" s="1"/>
      <c r="K54" s="816" t="e">
        <f>IF(Einstellungen!$C$25,L41-(SUM(Eingabetabelle!I41:I58)),"--")</f>
        <v>#DIV/0!</v>
      </c>
      <c r="L54" s="2"/>
    </row>
    <row r="55" spans="1:13" ht="17.25" customHeight="1" x14ac:dyDescent="0.25">
      <c r="A55" s="119"/>
      <c r="B55" s="944"/>
      <c r="C55" s="944"/>
      <c r="D55" s="944"/>
      <c r="E55" s="944"/>
      <c r="F55" s="944"/>
      <c r="H55" s="30"/>
      <c r="I55" s="2"/>
      <c r="J55" s="2"/>
      <c r="K55" s="219"/>
      <c r="L55" s="2"/>
    </row>
    <row r="56" spans="1:13" ht="22.9" customHeight="1" x14ac:dyDescent="0.25">
      <c r="A56" s="7"/>
      <c r="B56" s="1230" t="str">
        <f>"Kosten pro Monat im Jahr "&amp;Einstellungen!C4</f>
        <v>Kosten pro Monat im Jahr 2023</v>
      </c>
      <c r="C56" s="1230"/>
      <c r="D56" s="1230"/>
      <c r="E56" s="1230"/>
      <c r="F56" s="1230"/>
      <c r="G56" s="14"/>
      <c r="H56" s="121" t="e">
        <f>IF(Einstellungen!$C$25,ROUND(($H$54*($D$10/12)),2),"--")</f>
        <v>#DIV/0!</v>
      </c>
      <c r="I56" s="815"/>
      <c r="J56" s="572"/>
      <c r="K56" s="816" t="e">
        <f>IF(Einstellungen!$C$25,ROUND((K54*($D$10/12)),2),"--")</f>
        <v>#DIV/0!</v>
      </c>
      <c r="L56" s="2"/>
    </row>
    <row r="57" spans="1:13" ht="10.5" customHeight="1" x14ac:dyDescent="0.2">
      <c r="A57" s="7"/>
      <c r="B57" s="944"/>
      <c r="C57" s="944"/>
      <c r="D57" s="944"/>
      <c r="E57" s="944"/>
      <c r="F57" s="944"/>
      <c r="H57" s="10"/>
      <c r="I57" s="2"/>
      <c r="J57" s="571"/>
      <c r="K57" s="218"/>
    </row>
    <row r="58" spans="1:13" ht="96.75" customHeight="1" x14ac:dyDescent="0.25">
      <c r="A58" s="119" t="s">
        <v>29</v>
      </c>
      <c r="B58" s="1238" t="s">
        <v>651</v>
      </c>
      <c r="C58" s="1238"/>
      <c r="D58" s="1238"/>
      <c r="E58" s="1238"/>
      <c r="F58" s="1238"/>
      <c r="H58" s="121" t="e">
        <f>IF(Einstellungen!$C$25,I41-$I$28-Eingabetabelle!J28,"--")</f>
        <v>#DIV/0!</v>
      </c>
      <c r="I58" s="815"/>
      <c r="J58" s="572"/>
      <c r="K58" s="816" t="e">
        <f>IF(Einstellungen!$C$25,L41-L28,"--")</f>
        <v>#DIV/0!</v>
      </c>
      <c r="L58" s="2"/>
    </row>
    <row r="59" spans="1:13" ht="17.25" customHeight="1" x14ac:dyDescent="0.25">
      <c r="A59" s="119"/>
      <c r="B59" s="944"/>
      <c r="C59" s="944"/>
      <c r="D59" s="944"/>
      <c r="E59" s="944"/>
      <c r="F59" s="944"/>
      <c r="H59" s="30"/>
      <c r="I59" s="2"/>
      <c r="J59" s="2"/>
      <c r="K59" s="219"/>
      <c r="L59" s="2"/>
    </row>
    <row r="60" spans="1:13" ht="22.9" customHeight="1" x14ac:dyDescent="0.25">
      <c r="B60" s="1230" t="str">
        <f>"Kosten im Monat im Jahr "&amp;Einstellungen!C4</f>
        <v>Kosten im Monat im Jahr 2023</v>
      </c>
      <c r="C60" s="1230"/>
      <c r="D60" s="1230"/>
      <c r="E60" s="1230"/>
      <c r="F60" s="13"/>
      <c r="G60" s="14"/>
      <c r="H60" s="121" t="e">
        <f>IF(Einstellungen!$C$25,ROUND(($H$58*($D$10/12)),2),"--")</f>
        <v>#DIV/0!</v>
      </c>
      <c r="I60" s="815"/>
      <c r="J60" s="572"/>
      <c r="K60" s="816" t="e">
        <f>IF(Einstellungen!$C$25,ROUND((K58*($D$10/12)),2),"--")</f>
        <v>#DIV/0!</v>
      </c>
      <c r="L60" s="2"/>
    </row>
    <row r="61" spans="1:13" ht="10.5" customHeight="1" x14ac:dyDescent="0.2">
      <c r="B61" s="944"/>
      <c r="C61" s="944"/>
      <c r="D61" s="944"/>
      <c r="E61" s="944"/>
      <c r="F61" s="944"/>
      <c r="H61" s="10"/>
      <c r="I61" s="2"/>
      <c r="J61" s="571"/>
      <c r="K61" s="218"/>
      <c r="L61" s="2"/>
    </row>
    <row r="62" spans="1:13" ht="139.5" customHeight="1" x14ac:dyDescent="0.25">
      <c r="A62" s="119" t="s">
        <v>35</v>
      </c>
      <c r="B62" s="1229" t="s">
        <v>649</v>
      </c>
      <c r="C62" s="1229"/>
      <c r="D62" s="1229"/>
      <c r="E62" s="1229"/>
      <c r="F62" s="1229"/>
      <c r="H62" s="121" t="e">
        <f>IF(Einstellungen!$C$25,I41-I29,"--")</f>
        <v>#DIV/0!</v>
      </c>
      <c r="I62" s="815"/>
      <c r="J62" s="572"/>
      <c r="K62" s="816" t="e">
        <f>IF(Einstellungen!$C$25,L41-L29,"--")</f>
        <v>#DIV/0!</v>
      </c>
      <c r="L62" s="2"/>
    </row>
    <row r="63" spans="1:13" ht="17.25" customHeight="1" x14ac:dyDescent="0.25">
      <c r="A63" s="119"/>
      <c r="B63" s="944"/>
      <c r="C63" s="944"/>
      <c r="D63" s="944"/>
      <c r="E63" s="944"/>
      <c r="F63" s="944"/>
      <c r="H63" s="30"/>
      <c r="I63" s="2"/>
      <c r="J63" s="2"/>
      <c r="K63" s="219"/>
      <c r="L63" s="2"/>
    </row>
    <row r="64" spans="1:13" ht="21" customHeight="1" x14ac:dyDescent="0.25">
      <c r="B64" s="1230" t="str">
        <f>"Kosten im Monat im Jahr "&amp;Einstellungen!C4</f>
        <v>Kosten im Monat im Jahr 2023</v>
      </c>
      <c r="C64" s="1230"/>
      <c r="D64" s="1230"/>
      <c r="E64" s="1230"/>
      <c r="F64" s="1230"/>
      <c r="G64" s="14"/>
      <c r="H64" s="121" t="e">
        <f>IF(Einstellungen!$C$25,ROUND(($H$62*($D$10/12)),2),"--")</f>
        <v>#DIV/0!</v>
      </c>
      <c r="I64" s="815"/>
      <c r="J64" s="572"/>
      <c r="K64" s="816" t="e">
        <f>IF(Einstellungen!$C$25,ROUND((K62*($D$10/12)),2),"--")</f>
        <v>#DIV/0!</v>
      </c>
      <c r="L64" s="2"/>
    </row>
    <row r="65" spans="1:13" ht="10.5" customHeight="1" x14ac:dyDescent="0.25">
      <c r="A65" s="7"/>
      <c r="B65" s="15"/>
      <c r="C65" s="7"/>
      <c r="D65" s="7"/>
      <c r="E65" s="7"/>
      <c r="F65" s="7"/>
      <c r="G65" s="7"/>
      <c r="H65" s="7"/>
      <c r="I65" s="7"/>
      <c r="J65" s="372"/>
      <c r="L65" s="2"/>
    </row>
    <row r="66" spans="1:13" ht="49.5" customHeight="1" x14ac:dyDescent="0.25">
      <c r="A66" s="50" t="str">
        <f>IF(Einstellungen!C24,"4.","")</f>
        <v>4.</v>
      </c>
      <c r="B66" s="1229" t="str">
        <f>IF(Einstellungen!C24,"Tagessatz für Kinder, die ihren gewöhnlichen Aufenthalt  im LK PM haben und innerhalb des Amtes in einer anderen als der Wohnortgemeinde eine Kita besuchen.","")</f>
        <v>Tagessatz für Kinder, die ihren gewöhnlichen Aufenthalt  im LK PM haben und innerhalb des Amtes in einer anderen als der Wohnortgemeinde eine Kita besuchen.</v>
      </c>
      <c r="C66" s="1229"/>
      <c r="D66" s="1229"/>
      <c r="E66" s="1229"/>
      <c r="F66" s="1229"/>
      <c r="H66" s="232" t="e">
        <f>IF(Einstellungen!$C$24,IF(Einstellungen!$C$25,I41-I29-(Eingabetabelle!I216*Einstellungen!$C$7),"-"))</f>
        <v>#DIV/0!</v>
      </c>
      <c r="I66" s="815"/>
      <c r="J66" s="572"/>
      <c r="K66" s="816" t="e">
        <f>IF(Einstellungen!C24,IF(Einstellungen!$C$25,(L41-(L29-Eingabetabelle!I58)-(Eingabetabelle!I216*Einstellungen!C7)),"--"),"")</f>
        <v>#DIV/0!</v>
      </c>
      <c r="L66" s="2"/>
    </row>
    <row r="67" spans="1:13" ht="17.25" customHeight="1" x14ac:dyDescent="0.25">
      <c r="A67" s="119"/>
      <c r="B67" s="944"/>
      <c r="C67" s="944"/>
      <c r="D67" s="944"/>
      <c r="E67" s="944"/>
      <c r="F67" s="944"/>
      <c r="H67" s="30"/>
      <c r="I67" s="2"/>
      <c r="J67" s="2"/>
      <c r="K67" s="219"/>
      <c r="L67" s="2"/>
    </row>
    <row r="68" spans="1:13" ht="22.9" customHeight="1" x14ac:dyDescent="0.25">
      <c r="A68" s="7"/>
      <c r="B68" s="1228" t="str">
        <f>IF(Einstellungen!C24,"Kosten im Monat im Jahr "&amp;Einstellungen!C4,"")</f>
        <v>Kosten im Monat im Jahr 2023</v>
      </c>
      <c r="C68" s="1228"/>
      <c r="D68" s="1228"/>
      <c r="E68" s="1228"/>
      <c r="F68" s="1228"/>
      <c r="G68" s="1228"/>
      <c r="H68" s="30" t="e">
        <f>IF(Einstellungen!$C$24,IF(Einstellungen!$C$25,ROUND(($H$66*($D$10/12)),2),"--"),"")</f>
        <v>#DIV/0!</v>
      </c>
      <c r="I68" s="6"/>
      <c r="J68" s="572"/>
      <c r="K68" s="816" t="e">
        <f>IF(Einstellungen!C24,IF(Einstellungen!$C$25,ROUND((K66*($D$10/12)),2),"--"),"")</f>
        <v>#DIV/0!</v>
      </c>
      <c r="L68" s="2"/>
    </row>
    <row r="69" spans="1:13" ht="22.9" customHeight="1" x14ac:dyDescent="0.25">
      <c r="A69" s="7"/>
      <c r="B69" s="7"/>
      <c r="C69" s="7"/>
      <c r="D69" s="7"/>
      <c r="E69" s="7"/>
      <c r="F69" s="7"/>
      <c r="G69" s="7"/>
      <c r="H69" s="7"/>
      <c r="I69" s="12"/>
      <c r="J69" s="372"/>
      <c r="K69" s="2"/>
      <c r="L69" s="2"/>
      <c r="M69" s="2"/>
    </row>
    <row r="70" spans="1:13" ht="22.9" customHeight="1" x14ac:dyDescent="0.25">
      <c r="A70" s="8"/>
      <c r="B70" s="15"/>
      <c r="C70" s="7"/>
      <c r="D70" s="7"/>
      <c r="E70" s="7"/>
      <c r="F70" s="7"/>
      <c r="G70" s="7"/>
      <c r="H70" s="7"/>
      <c r="I70" s="12"/>
      <c r="J70" s="372"/>
      <c r="L70" s="2"/>
      <c r="M70" s="28"/>
    </row>
    <row r="71" spans="1:13" ht="22.9" customHeight="1" x14ac:dyDescent="0.25">
      <c r="A71" s="7"/>
      <c r="B71" s="7"/>
      <c r="C71" s="7"/>
      <c r="D71" s="7"/>
      <c r="E71" s="7"/>
      <c r="F71" s="7"/>
      <c r="G71" s="7"/>
      <c r="H71" s="7"/>
      <c r="I71" s="7"/>
      <c r="J71" s="280"/>
      <c r="L71" s="2"/>
      <c r="M71" s="28"/>
    </row>
    <row r="72" spans="1:13" ht="22.9" customHeight="1" x14ac:dyDescent="0.25">
      <c r="A72" s="7"/>
      <c r="B72" s="7"/>
      <c r="C72" s="7"/>
      <c r="D72" s="7"/>
      <c r="E72" s="7"/>
      <c r="F72" s="7"/>
      <c r="G72" s="7"/>
      <c r="H72" s="7"/>
      <c r="I72" s="7"/>
      <c r="J72" s="279"/>
      <c r="L72" s="2"/>
      <c r="M72" s="28"/>
    </row>
    <row r="73" spans="1:13" ht="22.9" customHeight="1" x14ac:dyDescent="0.25">
      <c r="A73" s="7"/>
      <c r="B73" s="7"/>
      <c r="C73" s="7"/>
      <c r="D73" s="7"/>
      <c r="E73" s="7"/>
      <c r="F73" s="7"/>
      <c r="G73" s="7"/>
      <c r="H73" s="7"/>
      <c r="I73" s="7"/>
      <c r="J73" s="279"/>
      <c r="L73" s="2"/>
    </row>
    <row r="74" spans="1:13" ht="22.9" customHeight="1" x14ac:dyDescent="0.25">
      <c r="A74" s="7"/>
      <c r="B74" s="7"/>
      <c r="C74" s="7"/>
      <c r="D74" s="7"/>
      <c r="E74" s="7"/>
      <c r="F74" s="7"/>
      <c r="G74" s="7"/>
      <c r="H74" s="7"/>
      <c r="I74" s="7"/>
      <c r="J74" s="279"/>
      <c r="L74" s="2"/>
    </row>
    <row r="75" spans="1:13" ht="22.9" customHeight="1" x14ac:dyDescent="0.25">
      <c r="A75" s="7"/>
      <c r="B75" s="7"/>
      <c r="C75" s="7"/>
      <c r="D75" s="7"/>
      <c r="E75" s="7"/>
      <c r="F75" s="7"/>
      <c r="G75" s="7"/>
      <c r="H75" s="7"/>
      <c r="I75" s="7"/>
      <c r="J75" s="279"/>
    </row>
    <row r="76" spans="1:13" ht="22.9" customHeight="1" x14ac:dyDescent="0.25">
      <c r="A76" s="7"/>
      <c r="B76" s="7"/>
      <c r="C76" s="7"/>
      <c r="D76" s="7"/>
      <c r="E76" s="7"/>
      <c r="F76" s="7"/>
      <c r="G76" s="7"/>
      <c r="H76" s="7"/>
      <c r="I76" s="7"/>
      <c r="J76" s="279"/>
    </row>
    <row r="77" spans="1:13" ht="22.9" customHeight="1" x14ac:dyDescent="0.25">
      <c r="A77" s="7"/>
      <c r="B77" s="7"/>
      <c r="C77" s="7"/>
      <c r="D77" s="7"/>
      <c r="E77" s="7"/>
      <c r="F77" s="7"/>
      <c r="G77" s="7"/>
      <c r="H77" s="7"/>
      <c r="I77" s="7"/>
      <c r="J77" s="279"/>
    </row>
    <row r="78" spans="1:13" ht="22.9" customHeight="1" x14ac:dyDescent="0.25">
      <c r="A78" s="7"/>
      <c r="B78" s="7"/>
      <c r="C78" s="7"/>
      <c r="D78" s="7"/>
      <c r="E78" s="7"/>
      <c r="F78" s="7"/>
      <c r="G78" s="7"/>
      <c r="H78" s="7"/>
      <c r="I78" s="7"/>
      <c r="J78" s="279"/>
    </row>
    <row r="79" spans="1:13" ht="22.9" customHeight="1" x14ac:dyDescent="0.25">
      <c r="A79" s="7"/>
      <c r="B79" s="7"/>
      <c r="C79" s="7"/>
      <c r="D79" s="7"/>
      <c r="E79" s="7"/>
      <c r="F79" s="7"/>
      <c r="G79" s="7"/>
      <c r="H79" s="7"/>
      <c r="I79" s="7"/>
      <c r="J79" s="279"/>
    </row>
    <row r="80" spans="1:13" ht="22.9" customHeight="1" x14ac:dyDescent="0.25">
      <c r="A80" s="7"/>
      <c r="B80" s="7"/>
      <c r="C80" s="7"/>
      <c r="D80" s="7"/>
      <c r="E80" s="7"/>
      <c r="F80" s="7"/>
      <c r="G80" s="7"/>
      <c r="H80" s="7"/>
      <c r="I80" s="7"/>
      <c r="J80" s="279"/>
    </row>
    <row r="81" spans="1:11" ht="22.9" customHeight="1" x14ac:dyDescent="0.25">
      <c r="A81" s="7"/>
      <c r="B81" s="7"/>
      <c r="C81" s="7"/>
      <c r="D81" s="7"/>
      <c r="E81" s="7"/>
      <c r="F81" s="7"/>
      <c r="G81" s="7"/>
      <c r="H81" s="7"/>
      <c r="I81" s="12"/>
      <c r="J81" s="280"/>
      <c r="K81" s="2"/>
    </row>
    <row r="82" spans="1:11" ht="22.9" customHeight="1" x14ac:dyDescent="0.25">
      <c r="A82" s="7"/>
      <c r="B82" s="7"/>
      <c r="C82" s="7"/>
      <c r="D82" s="7"/>
      <c r="E82" s="7"/>
      <c r="F82" s="7"/>
      <c r="G82" s="7"/>
      <c r="H82" s="7"/>
      <c r="I82" s="7"/>
      <c r="J82" s="279"/>
    </row>
    <row r="83" spans="1:11" ht="22.9" customHeight="1" x14ac:dyDescent="0.2"/>
    <row r="84" spans="1:11" ht="22.9" customHeight="1" x14ac:dyDescent="0.2"/>
    <row r="85" spans="1:11" ht="22.9" customHeight="1" x14ac:dyDescent="0.2"/>
    <row r="86" spans="1:11" ht="22.9" customHeight="1" x14ac:dyDescent="0.2"/>
    <row r="87" spans="1:11" ht="22.9" customHeight="1" x14ac:dyDescent="0.2"/>
    <row r="88" spans="1:11" ht="22.9" customHeight="1" x14ac:dyDescent="0.2"/>
    <row r="89" spans="1:11" ht="22.9" customHeight="1" x14ac:dyDescent="0.2"/>
    <row r="90" spans="1:11" ht="22.9" customHeight="1" x14ac:dyDescent="0.2"/>
    <row r="91" spans="1:11" ht="22.9" customHeight="1" x14ac:dyDescent="0.2"/>
    <row r="92" spans="1:11" ht="22.9" customHeight="1" x14ac:dyDescent="0.2"/>
    <row r="93" spans="1:11" ht="22.9" customHeight="1" x14ac:dyDescent="0.2"/>
    <row r="94" spans="1:11" ht="22.9" customHeight="1" x14ac:dyDescent="0.2"/>
    <row r="95" spans="1:11" ht="22.9" customHeight="1" x14ac:dyDescent="0.2"/>
    <row r="96" spans="1:11" ht="44.25" customHeight="1" x14ac:dyDescent="0.2"/>
    <row r="97" ht="3.75" customHeight="1" x14ac:dyDescent="0.2"/>
    <row r="98" ht="24.75"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40.5" customHeight="1" x14ac:dyDescent="0.2"/>
    <row r="107" ht="20.25" customHeight="1" x14ac:dyDescent="0.2"/>
    <row r="108" ht="18" customHeight="1" x14ac:dyDescent="0.2"/>
    <row r="109" ht="18" customHeight="1" x14ac:dyDescent="0.2"/>
    <row r="110" ht="18" customHeight="1" x14ac:dyDescent="0.2"/>
    <row r="111" ht="18" customHeight="1" x14ac:dyDescent="0.2"/>
    <row r="112" ht="18" customHeight="1" x14ac:dyDescent="0.2"/>
    <row r="113" spans="1:14" ht="26.25" customHeight="1" x14ac:dyDescent="0.2"/>
    <row r="114" spans="1:14" ht="18" customHeight="1" x14ac:dyDescent="0.2"/>
    <row r="115" spans="1:14" ht="18" customHeight="1" x14ac:dyDescent="0.2"/>
    <row r="116" spans="1:14" s="7" customFormat="1" ht="18" customHeight="1" x14ac:dyDescent="0.2">
      <c r="A116" s="1"/>
      <c r="B116" s="1"/>
      <c r="C116" s="1"/>
      <c r="D116" s="1"/>
      <c r="E116" s="1"/>
      <c r="F116" s="1"/>
      <c r="G116" s="1"/>
      <c r="H116" s="1"/>
      <c r="I116" s="1"/>
      <c r="J116" s="281"/>
      <c r="N116" s="15"/>
    </row>
    <row r="117" spans="1:14" s="7" customFormat="1" ht="18" customHeight="1" x14ac:dyDescent="0.2">
      <c r="A117" s="1"/>
      <c r="B117" s="1"/>
      <c r="C117" s="1"/>
      <c r="D117" s="1"/>
      <c r="E117" s="1"/>
      <c r="F117" s="1"/>
      <c r="G117" s="1"/>
      <c r="H117" s="1"/>
      <c r="I117" s="1"/>
      <c r="J117" s="281"/>
    </row>
    <row r="118" spans="1:14" s="7" customFormat="1" ht="18" customHeight="1" x14ac:dyDescent="0.2">
      <c r="A118" s="1"/>
      <c r="B118" s="1"/>
      <c r="C118" s="1"/>
      <c r="D118" s="1"/>
      <c r="E118" s="1"/>
      <c r="F118" s="1"/>
      <c r="G118" s="1"/>
      <c r="H118" s="1"/>
      <c r="I118" s="1"/>
      <c r="J118" s="281"/>
    </row>
    <row r="119" spans="1:14" s="7" customFormat="1" ht="18" customHeight="1" x14ac:dyDescent="0.2">
      <c r="A119" s="1"/>
      <c r="B119" s="1"/>
      <c r="C119" s="1"/>
      <c r="D119" s="1"/>
      <c r="E119" s="1"/>
      <c r="F119" s="1"/>
      <c r="G119" s="1"/>
      <c r="H119" s="1"/>
      <c r="I119" s="1"/>
      <c r="J119" s="281"/>
    </row>
    <row r="120" spans="1:14" s="7" customFormat="1" ht="18" customHeight="1" x14ac:dyDescent="0.2">
      <c r="A120" s="1"/>
      <c r="B120" s="1"/>
      <c r="C120" s="1"/>
      <c r="D120" s="1"/>
      <c r="E120" s="1"/>
      <c r="F120" s="1"/>
      <c r="G120" s="1"/>
      <c r="H120" s="1"/>
      <c r="I120" s="1"/>
      <c r="J120" s="281"/>
    </row>
    <row r="121" spans="1:14" s="7" customFormat="1" ht="18" customHeight="1" x14ac:dyDescent="0.2">
      <c r="A121" s="1"/>
      <c r="B121" s="1"/>
      <c r="C121" s="1"/>
      <c r="D121" s="1"/>
      <c r="E121" s="1"/>
      <c r="F121" s="1"/>
      <c r="G121" s="1"/>
      <c r="H121" s="1"/>
      <c r="I121" s="1"/>
      <c r="J121" s="281"/>
    </row>
    <row r="122" spans="1:14" s="7" customFormat="1" ht="18" customHeight="1" x14ac:dyDescent="0.2">
      <c r="A122" s="1"/>
      <c r="B122" s="1"/>
      <c r="C122" s="1"/>
      <c r="D122" s="1"/>
      <c r="E122" s="1"/>
      <c r="F122" s="1"/>
      <c r="G122" s="1"/>
      <c r="H122" s="1"/>
      <c r="I122" s="1"/>
      <c r="J122" s="281"/>
    </row>
    <row r="123" spans="1:14" s="7" customFormat="1" ht="18" customHeight="1" x14ac:dyDescent="0.2">
      <c r="A123" s="1"/>
      <c r="B123" s="1"/>
      <c r="C123" s="1"/>
      <c r="D123" s="1"/>
      <c r="E123" s="1"/>
      <c r="F123" s="1"/>
      <c r="G123" s="1"/>
      <c r="H123" s="1"/>
      <c r="I123" s="1"/>
      <c r="J123" s="281"/>
    </row>
    <row r="124" spans="1:14" s="7" customFormat="1" ht="18" customHeight="1" x14ac:dyDescent="0.2">
      <c r="A124" s="1"/>
      <c r="B124" s="1"/>
      <c r="C124" s="1"/>
      <c r="D124" s="1"/>
      <c r="E124" s="1"/>
      <c r="F124" s="1"/>
      <c r="G124" s="1"/>
      <c r="H124" s="1"/>
      <c r="I124" s="1"/>
      <c r="J124" s="281"/>
    </row>
    <row r="125" spans="1:14" s="7" customFormat="1" ht="3" customHeight="1" x14ac:dyDescent="0.2">
      <c r="A125" s="1"/>
      <c r="B125" s="1"/>
      <c r="C125" s="1"/>
      <c r="D125" s="1"/>
      <c r="E125" s="1"/>
      <c r="F125" s="1"/>
      <c r="G125" s="1"/>
      <c r="H125" s="1"/>
      <c r="I125" s="1"/>
      <c r="J125" s="281"/>
    </row>
    <row r="126" spans="1:14" s="7" customFormat="1" ht="17.25" customHeight="1" x14ac:dyDescent="0.2">
      <c r="A126" s="1"/>
      <c r="B126" s="1"/>
      <c r="C126" s="1"/>
      <c r="D126" s="1"/>
      <c r="E126" s="1"/>
      <c r="F126" s="1"/>
      <c r="G126" s="1"/>
      <c r="H126" s="1"/>
      <c r="I126" s="1"/>
      <c r="J126" s="281"/>
    </row>
    <row r="127" spans="1:14" s="7" customFormat="1" ht="18" customHeight="1" x14ac:dyDescent="0.2">
      <c r="A127" s="1"/>
      <c r="B127" s="1"/>
      <c r="C127" s="1"/>
      <c r="D127" s="1"/>
      <c r="E127" s="1"/>
      <c r="F127" s="1"/>
      <c r="G127" s="1"/>
      <c r="H127" s="1"/>
      <c r="I127" s="1"/>
      <c r="J127" s="281"/>
    </row>
    <row r="128" spans="1:14" s="7" customFormat="1" ht="7.5" customHeight="1" x14ac:dyDescent="0.2">
      <c r="A128" s="1"/>
      <c r="B128" s="1"/>
      <c r="C128" s="1"/>
      <c r="D128" s="1"/>
      <c r="E128" s="1"/>
      <c r="F128" s="1"/>
      <c r="G128" s="1"/>
      <c r="H128" s="1"/>
      <c r="I128" s="1"/>
      <c r="J128" s="281"/>
    </row>
    <row r="129" spans="1:10" s="7" customFormat="1" ht="15.75" customHeight="1" x14ac:dyDescent="0.2">
      <c r="A129" s="1"/>
      <c r="B129" s="1"/>
      <c r="C129" s="1"/>
      <c r="D129" s="1"/>
      <c r="E129" s="1"/>
      <c r="F129" s="1"/>
      <c r="G129" s="1"/>
      <c r="H129" s="1"/>
      <c r="I129" s="1"/>
      <c r="J129" s="281"/>
    </row>
    <row r="130" spans="1:10" s="7" customFormat="1" ht="3" customHeight="1" x14ac:dyDescent="0.2">
      <c r="A130" s="1"/>
      <c r="B130" s="1"/>
      <c r="C130" s="1"/>
      <c r="D130" s="1"/>
      <c r="E130" s="1"/>
      <c r="F130" s="1"/>
      <c r="G130" s="1"/>
      <c r="H130" s="1"/>
      <c r="I130" s="1"/>
      <c r="J130" s="281"/>
    </row>
    <row r="131" spans="1:10" s="7" customFormat="1" ht="15" x14ac:dyDescent="0.2">
      <c r="A131" s="1"/>
      <c r="B131" s="1"/>
      <c r="C131" s="1"/>
      <c r="D131" s="1"/>
      <c r="E131" s="1"/>
      <c r="F131" s="1"/>
      <c r="G131" s="1"/>
      <c r="H131" s="1"/>
      <c r="I131" s="1"/>
      <c r="J131" s="281"/>
    </row>
    <row r="132" spans="1:10" s="7" customFormat="1" ht="15" x14ac:dyDescent="0.2">
      <c r="A132" s="1"/>
      <c r="B132" s="1"/>
      <c r="C132" s="1"/>
      <c r="D132" s="1"/>
      <c r="E132" s="1"/>
      <c r="F132" s="1"/>
      <c r="G132" s="1"/>
      <c r="H132" s="1"/>
      <c r="I132" s="1"/>
      <c r="J132" s="281"/>
    </row>
    <row r="133" spans="1:10" s="7" customFormat="1" ht="15" x14ac:dyDescent="0.2">
      <c r="A133" s="1"/>
      <c r="B133" s="1"/>
      <c r="C133" s="1"/>
      <c r="D133" s="1"/>
      <c r="E133" s="1"/>
      <c r="F133" s="1"/>
      <c r="G133" s="1"/>
      <c r="H133" s="1"/>
      <c r="I133" s="1"/>
      <c r="J133" s="281"/>
    </row>
    <row r="134" spans="1:10" s="7" customFormat="1" ht="15" x14ac:dyDescent="0.2">
      <c r="A134" s="1"/>
      <c r="B134" s="1"/>
      <c r="C134" s="1"/>
      <c r="D134" s="1"/>
      <c r="E134" s="1"/>
      <c r="F134" s="1"/>
      <c r="G134" s="1"/>
      <c r="H134" s="1"/>
      <c r="I134" s="1"/>
      <c r="J134" s="281"/>
    </row>
    <row r="135" spans="1:10" s="7" customFormat="1" ht="15" x14ac:dyDescent="0.2">
      <c r="A135" s="1"/>
      <c r="B135" s="1"/>
      <c r="C135" s="1"/>
      <c r="D135" s="1"/>
      <c r="E135" s="1"/>
      <c r="F135" s="1"/>
      <c r="G135" s="1"/>
      <c r="H135" s="1"/>
      <c r="I135" s="1"/>
      <c r="J135" s="281"/>
    </row>
    <row r="136" spans="1:10" s="7" customFormat="1" ht="15" x14ac:dyDescent="0.2">
      <c r="A136" s="1"/>
      <c r="B136" s="1"/>
      <c r="C136" s="1"/>
      <c r="D136" s="1"/>
      <c r="E136" s="1"/>
      <c r="F136" s="1"/>
      <c r="G136" s="1"/>
      <c r="H136" s="1"/>
      <c r="I136" s="1"/>
      <c r="J136" s="281"/>
    </row>
    <row r="137" spans="1:10" s="7" customFormat="1" ht="15" x14ac:dyDescent="0.2">
      <c r="A137" s="1"/>
      <c r="B137" s="1"/>
      <c r="C137" s="1"/>
      <c r="D137" s="1"/>
      <c r="E137" s="1"/>
      <c r="F137" s="1"/>
      <c r="G137" s="1"/>
      <c r="H137" s="1"/>
      <c r="I137" s="1"/>
      <c r="J137" s="281"/>
    </row>
    <row r="138" spans="1:10" s="7" customFormat="1" ht="15" x14ac:dyDescent="0.2">
      <c r="A138" s="1"/>
      <c r="B138" s="1"/>
      <c r="C138" s="1"/>
      <c r="D138" s="1"/>
      <c r="E138" s="1"/>
      <c r="F138" s="1"/>
      <c r="G138" s="1"/>
      <c r="H138" s="1"/>
      <c r="I138" s="1"/>
      <c r="J138" s="281"/>
    </row>
    <row r="139" spans="1:10" s="7" customFormat="1" ht="15" x14ac:dyDescent="0.2">
      <c r="A139" s="1"/>
      <c r="B139" s="1"/>
      <c r="C139" s="1"/>
      <c r="D139" s="1"/>
      <c r="E139" s="1"/>
      <c r="F139" s="1"/>
      <c r="G139" s="1"/>
      <c r="H139" s="1"/>
      <c r="I139" s="1"/>
      <c r="J139" s="281"/>
    </row>
    <row r="140" spans="1:10" s="7" customFormat="1" ht="15" x14ac:dyDescent="0.2">
      <c r="A140" s="1"/>
      <c r="B140" s="1"/>
      <c r="C140" s="1"/>
      <c r="D140" s="1"/>
      <c r="E140" s="1"/>
      <c r="F140" s="1"/>
      <c r="G140" s="1"/>
      <c r="H140" s="1"/>
      <c r="I140" s="1"/>
      <c r="J140" s="281"/>
    </row>
    <row r="141" spans="1:10" s="7" customFormat="1" ht="15" x14ac:dyDescent="0.2">
      <c r="A141" s="1"/>
      <c r="B141" s="1"/>
      <c r="C141" s="1"/>
      <c r="D141" s="1"/>
      <c r="E141" s="1"/>
      <c r="F141" s="1"/>
      <c r="G141" s="1"/>
      <c r="H141" s="1"/>
      <c r="I141" s="1"/>
      <c r="J141" s="281"/>
    </row>
    <row r="142" spans="1:10" s="7" customFormat="1" ht="15" x14ac:dyDescent="0.2">
      <c r="A142" s="1"/>
      <c r="B142" s="1"/>
      <c r="C142" s="1"/>
      <c r="D142" s="1"/>
      <c r="E142" s="1"/>
      <c r="F142" s="1"/>
      <c r="G142" s="1"/>
      <c r="H142" s="1"/>
      <c r="I142" s="1"/>
      <c r="J142" s="281"/>
    </row>
    <row r="143" spans="1:10" s="7" customFormat="1" ht="15" x14ac:dyDescent="0.2">
      <c r="A143" s="1"/>
      <c r="B143" s="1"/>
      <c r="C143" s="1"/>
      <c r="D143" s="1"/>
      <c r="E143" s="1"/>
      <c r="F143" s="1"/>
      <c r="G143" s="1"/>
      <c r="H143" s="1"/>
      <c r="I143" s="1"/>
      <c r="J143" s="281"/>
    </row>
    <row r="144" spans="1:10" s="7" customFormat="1" ht="15" x14ac:dyDescent="0.2">
      <c r="A144" s="1"/>
      <c r="B144" s="1"/>
      <c r="C144" s="1"/>
      <c r="D144" s="1"/>
      <c r="E144" s="1"/>
      <c r="F144" s="1"/>
      <c r="G144" s="1"/>
      <c r="H144" s="1"/>
      <c r="I144" s="1"/>
      <c r="J144" s="281"/>
    </row>
    <row r="145" spans="1:10" s="7" customFormat="1" ht="15" x14ac:dyDescent="0.2">
      <c r="A145" s="1"/>
      <c r="B145" s="1"/>
      <c r="C145" s="1"/>
      <c r="D145" s="1"/>
      <c r="E145" s="1"/>
      <c r="F145" s="1"/>
      <c r="G145" s="1"/>
      <c r="H145" s="1"/>
      <c r="I145" s="1"/>
      <c r="J145" s="281"/>
    </row>
    <row r="146" spans="1:10" s="7" customFormat="1" ht="15" x14ac:dyDescent="0.2">
      <c r="A146" s="1"/>
      <c r="B146" s="1"/>
      <c r="C146" s="1"/>
      <c r="D146" s="1"/>
      <c r="E146" s="1"/>
      <c r="F146" s="1"/>
      <c r="G146" s="1"/>
      <c r="H146" s="1"/>
      <c r="I146" s="1"/>
      <c r="J146" s="281"/>
    </row>
    <row r="147" spans="1:10" s="7" customFormat="1" ht="15" x14ac:dyDescent="0.2">
      <c r="A147" s="1"/>
      <c r="B147" s="1"/>
      <c r="C147" s="1"/>
      <c r="D147" s="1"/>
      <c r="E147" s="1"/>
      <c r="F147" s="1"/>
      <c r="G147" s="1"/>
      <c r="H147" s="1"/>
      <c r="I147" s="1"/>
      <c r="J147" s="281"/>
    </row>
    <row r="148" spans="1:10" s="7" customFormat="1" ht="15" x14ac:dyDescent="0.2">
      <c r="A148" s="1"/>
      <c r="B148" s="1"/>
      <c r="C148" s="1"/>
      <c r="D148" s="1"/>
      <c r="E148" s="1"/>
      <c r="F148" s="1"/>
      <c r="G148" s="1"/>
      <c r="H148" s="1"/>
      <c r="I148" s="1"/>
      <c r="J148" s="281"/>
    </row>
    <row r="149" spans="1:10" s="7" customFormat="1" ht="15" x14ac:dyDescent="0.2">
      <c r="A149" s="1"/>
      <c r="B149" s="1"/>
      <c r="C149" s="1"/>
      <c r="D149" s="1"/>
      <c r="E149" s="1"/>
      <c r="F149" s="1"/>
      <c r="G149" s="1"/>
      <c r="H149" s="1"/>
      <c r="I149" s="1"/>
      <c r="J149" s="281"/>
    </row>
    <row r="150" spans="1:10" s="7" customFormat="1" ht="15" x14ac:dyDescent="0.2">
      <c r="A150" s="1"/>
      <c r="B150" s="1"/>
      <c r="C150" s="1"/>
      <c r="D150" s="1"/>
      <c r="E150" s="1"/>
      <c r="F150" s="1"/>
      <c r="G150" s="1"/>
      <c r="H150" s="1"/>
      <c r="I150" s="1"/>
      <c r="J150" s="281"/>
    </row>
    <row r="151" spans="1:10" s="7" customFormat="1" ht="15" x14ac:dyDescent="0.2">
      <c r="A151" s="1"/>
      <c r="B151" s="1"/>
      <c r="C151" s="1"/>
      <c r="D151" s="1"/>
      <c r="E151" s="1"/>
      <c r="F151" s="1"/>
      <c r="G151" s="1"/>
      <c r="H151" s="1"/>
      <c r="I151" s="1"/>
      <c r="J151" s="281"/>
    </row>
    <row r="152" spans="1:10" s="7" customFormat="1" ht="15" x14ac:dyDescent="0.2">
      <c r="A152" s="1"/>
      <c r="B152" s="1"/>
      <c r="C152" s="1"/>
      <c r="D152" s="1"/>
      <c r="E152" s="1"/>
      <c r="F152" s="1"/>
      <c r="G152" s="1"/>
      <c r="H152" s="1"/>
      <c r="I152" s="1"/>
      <c r="J152" s="281"/>
    </row>
    <row r="153" spans="1:10" s="7" customFormat="1" ht="15" x14ac:dyDescent="0.2">
      <c r="A153" s="1"/>
      <c r="B153" s="1"/>
      <c r="C153" s="1"/>
      <c r="D153" s="1"/>
      <c r="E153" s="1"/>
      <c r="F153" s="1"/>
      <c r="G153" s="1"/>
      <c r="H153" s="1"/>
      <c r="I153" s="1"/>
      <c r="J153" s="281"/>
    </row>
    <row r="154" spans="1:10" s="7" customFormat="1" ht="15" x14ac:dyDescent="0.2">
      <c r="A154" s="1"/>
      <c r="B154" s="1"/>
      <c r="C154" s="1"/>
      <c r="D154" s="1"/>
      <c r="E154" s="1"/>
      <c r="F154" s="1"/>
      <c r="G154" s="1"/>
      <c r="H154" s="1"/>
      <c r="I154" s="1"/>
      <c r="J154" s="281"/>
    </row>
    <row r="155" spans="1:10" s="7" customFormat="1" ht="15" x14ac:dyDescent="0.2">
      <c r="A155" s="1"/>
      <c r="B155" s="1"/>
      <c r="C155" s="1"/>
      <c r="D155" s="1"/>
      <c r="E155" s="1"/>
      <c r="F155" s="1"/>
      <c r="G155" s="1"/>
      <c r="H155" s="1"/>
      <c r="I155" s="1"/>
      <c r="J155" s="281"/>
    </row>
    <row r="156" spans="1:10" s="7" customFormat="1" ht="15" x14ac:dyDescent="0.2">
      <c r="A156" s="1"/>
      <c r="B156" s="1"/>
      <c r="C156" s="1"/>
      <c r="D156" s="1"/>
      <c r="E156" s="1"/>
      <c r="F156" s="1"/>
      <c r="G156" s="1"/>
      <c r="H156" s="1"/>
      <c r="I156" s="1"/>
      <c r="J156" s="281"/>
    </row>
    <row r="157" spans="1:10" s="7" customFormat="1" ht="15" x14ac:dyDescent="0.2">
      <c r="A157" s="1"/>
      <c r="B157" s="1"/>
      <c r="C157" s="1"/>
      <c r="D157" s="1"/>
      <c r="E157" s="1"/>
      <c r="F157" s="1"/>
      <c r="G157" s="1"/>
      <c r="H157" s="1"/>
      <c r="I157" s="1"/>
      <c r="J157" s="281"/>
    </row>
    <row r="158" spans="1:10" s="7" customFormat="1" ht="15" x14ac:dyDescent="0.2">
      <c r="A158" s="1"/>
      <c r="B158" s="1"/>
      <c r="C158" s="1"/>
      <c r="D158" s="1"/>
      <c r="E158" s="1"/>
      <c r="F158" s="1"/>
      <c r="G158" s="1"/>
      <c r="H158" s="1"/>
      <c r="I158" s="1"/>
      <c r="J158" s="281"/>
    </row>
  </sheetData>
  <sheetProtection password="CA75" sheet="1" objects="1" scenarios="1"/>
  <mergeCells count="54">
    <mergeCell ref="B40:F40"/>
    <mergeCell ref="B32:F32"/>
    <mergeCell ref="A39:I39"/>
    <mergeCell ref="B58:F58"/>
    <mergeCell ref="B44:F44"/>
    <mergeCell ref="B54:F54"/>
    <mergeCell ref="B45:F45"/>
    <mergeCell ref="B46:F46"/>
    <mergeCell ref="B47:F47"/>
    <mergeCell ref="B49:F49"/>
    <mergeCell ref="B50:F50"/>
    <mergeCell ref="B51:F51"/>
    <mergeCell ref="B27:F27"/>
    <mergeCell ref="B36:F36"/>
    <mergeCell ref="I25:I27"/>
    <mergeCell ref="B68:G68"/>
    <mergeCell ref="B66:F66"/>
    <mergeCell ref="B60:E60"/>
    <mergeCell ref="B56:F56"/>
    <mergeCell ref="B64:F64"/>
    <mergeCell ref="B42:F42"/>
    <mergeCell ref="B43:F43"/>
    <mergeCell ref="B41:F41"/>
    <mergeCell ref="B25:F25"/>
    <mergeCell ref="B26:F26"/>
    <mergeCell ref="B29:F29"/>
    <mergeCell ref="B37:F37"/>
    <mergeCell ref="B62:F62"/>
    <mergeCell ref="B24:F24"/>
    <mergeCell ref="E18:H18"/>
    <mergeCell ref="E11:H11"/>
    <mergeCell ref="E12:H12"/>
    <mergeCell ref="A13:D13"/>
    <mergeCell ref="F13:I13"/>
    <mergeCell ref="A15:I15"/>
    <mergeCell ref="A14:D14"/>
    <mergeCell ref="A22:F22"/>
    <mergeCell ref="A1:I1"/>
    <mergeCell ref="A2:I2"/>
    <mergeCell ref="E10:H10"/>
    <mergeCell ref="A9:C9"/>
    <mergeCell ref="E4:I4"/>
    <mergeCell ref="E5:I5"/>
    <mergeCell ref="A3:I3"/>
    <mergeCell ref="E7:I7"/>
    <mergeCell ref="E8:F8"/>
    <mergeCell ref="E6:I6"/>
    <mergeCell ref="A8:C8"/>
    <mergeCell ref="K2:L7"/>
    <mergeCell ref="E16:H16"/>
    <mergeCell ref="E20:H20"/>
    <mergeCell ref="E19:H19"/>
    <mergeCell ref="E17:H17"/>
    <mergeCell ref="F14:I14"/>
  </mergeCells>
  <phoneticPr fontId="18" type="noConversion"/>
  <conditionalFormatting sqref="H66 B68:H68">
    <cfRule type="notContainsBlanks" dxfId="45" priority="9">
      <formula>LEN(TRIM(B66))&gt;0</formula>
    </cfRule>
  </conditionalFormatting>
  <conditionalFormatting sqref="I68">
    <cfRule type="notContainsBlanks" dxfId="44" priority="10">
      <formula>LEN(TRIM(I68))&gt;0</formula>
    </cfRule>
  </conditionalFormatting>
  <conditionalFormatting sqref="J66">
    <cfRule type="notContainsBlanks" dxfId="43" priority="2">
      <formula>LEN(TRIM(J66))&gt;0</formula>
    </cfRule>
  </conditionalFormatting>
  <conditionalFormatting sqref="J68">
    <cfRule type="notContainsBlanks" dxfId="42" priority="1">
      <formula>LEN(TRIM(J68))&gt;0</formula>
    </cfRule>
  </conditionalFormatting>
  <printOptions horizontalCentered="1"/>
  <pageMargins left="0.98425196850393704" right="0.27559055118110237" top="0.19685039370078741" bottom="0.15748031496062992" header="0.39370078740157483" footer="0.15748031496062992"/>
  <pageSetup paperSize="9" scale="43" orientation="portrait" r:id="rId1"/>
  <headerFooter alignWithMargins="0">
    <oddFooter>&amp;Lgedruckt am: &amp;D&amp;RSeite &amp;P von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pageSetUpPr fitToPage="1"/>
  </sheetPr>
  <dimension ref="A1:M158"/>
  <sheetViews>
    <sheetView topLeftCell="A2" zoomScale="85" zoomScaleNormal="85" workbookViewId="0">
      <selection activeCell="C7" sqref="C7"/>
    </sheetView>
  </sheetViews>
  <sheetFormatPr baseColWidth="10" defaultColWidth="11.42578125" defaultRowHeight="15.75" outlineLevelRow="1" outlineLevelCol="1" x14ac:dyDescent="0.25"/>
  <cols>
    <col min="1" max="1" width="13.140625" style="1" customWidth="1"/>
    <col min="2" max="3" width="11.5703125" style="1" customWidth="1"/>
    <col min="4" max="4" width="15" style="1" customWidth="1"/>
    <col min="5" max="5" width="11.5703125" style="1" customWidth="1"/>
    <col min="6" max="6" width="15" style="1" customWidth="1"/>
    <col min="7" max="8" width="20.7109375" style="1" customWidth="1"/>
    <col min="9" max="9" width="22" style="1" customWidth="1"/>
    <col min="10" max="10" width="20.85546875" style="283" hidden="1" customWidth="1" outlineLevel="1"/>
    <col min="11" max="11" width="11.42578125" style="1" collapsed="1"/>
    <col min="12" max="12" width="19.140625" style="1" customWidth="1"/>
    <col min="13" max="14" width="11.42578125" style="1" customWidth="1"/>
    <col min="15" max="15" width="16.140625" style="1" customWidth="1"/>
    <col min="16" max="16" width="11.42578125" style="1" customWidth="1"/>
    <col min="17" max="16384" width="11.42578125" style="1"/>
  </cols>
  <sheetData>
    <row r="1" spans="1:11" ht="33.75" hidden="1" customHeight="1" outlineLevel="1" thickBot="1" x14ac:dyDescent="0.25">
      <c r="A1" s="1265" t="str">
        <f>'KK bis 6 Std.'!A1:I1</f>
        <v>Diese Datei ist Eigentum des Landratsamtes Potsdam-Mittelmark. Eine unbefugte Weitergabe an Dritte ist nicht gestattet!
Stand: 23.08.2022</v>
      </c>
      <c r="B1" s="1266"/>
      <c r="C1" s="1266"/>
      <c r="D1" s="1266"/>
      <c r="E1" s="1266"/>
      <c r="F1" s="1266"/>
      <c r="G1" s="1266"/>
      <c r="H1" s="1266"/>
      <c r="I1" s="1266"/>
      <c r="J1" s="367"/>
      <c r="K1" s="29"/>
    </row>
    <row r="2" spans="1:11" ht="55.5" customHeight="1" collapsed="1" x14ac:dyDescent="0.25">
      <c r="A2" s="1267" t="str">
        <f>Eingabetabelle!A1</f>
        <v>Diese Datei ist Eigentum des Landratsamtes Potsdam-Mittelmark. Eine unbefugte Weitergabe an Dritte ist nicht gestattet!
Stand: 23.08.2022</v>
      </c>
      <c r="B2" s="1268"/>
      <c r="C2" s="1268"/>
      <c r="D2" s="1268"/>
      <c r="E2" s="1269"/>
      <c r="F2" s="1269"/>
      <c r="G2" s="1269"/>
      <c r="H2" s="1269"/>
      <c r="I2" s="1270"/>
      <c r="J2" s="282"/>
    </row>
    <row r="3" spans="1:11" ht="27.75" customHeight="1" x14ac:dyDescent="0.25">
      <c r="A3" s="1271" t="s">
        <v>36</v>
      </c>
      <c r="B3" s="1196"/>
      <c r="C3" s="1196"/>
      <c r="D3" s="1196"/>
      <c r="E3" s="1196"/>
      <c r="F3" s="1196"/>
      <c r="G3" s="1196"/>
      <c r="H3" s="1196"/>
      <c r="I3" s="1272"/>
      <c r="J3" s="282"/>
    </row>
    <row r="4" spans="1:11" ht="22.9" customHeight="1" x14ac:dyDescent="0.25">
      <c r="A4" s="84" t="s">
        <v>0</v>
      </c>
      <c r="B4" s="694"/>
      <c r="C4" s="86"/>
      <c r="D4" s="686"/>
      <c r="E4" s="1192">
        <f>Eingabetabelle!$E$3</f>
        <v>0</v>
      </c>
      <c r="F4" s="1193"/>
      <c r="G4" s="1193"/>
      <c r="H4" s="1193"/>
      <c r="I4" s="1262"/>
      <c r="J4" s="282"/>
    </row>
    <row r="5" spans="1:11" ht="22.9" customHeight="1" x14ac:dyDescent="0.25">
      <c r="A5" s="87" t="s">
        <v>1</v>
      </c>
      <c r="B5" s="695"/>
      <c r="C5" s="89"/>
      <c r="D5" s="686"/>
      <c r="E5" s="1192">
        <f>Eingabetabelle!$E$4</f>
        <v>0</v>
      </c>
      <c r="F5" s="1193"/>
      <c r="G5" s="1193"/>
      <c r="H5" s="1193"/>
      <c r="I5" s="1262"/>
      <c r="J5" s="282"/>
    </row>
    <row r="6" spans="1:11" ht="22.9" customHeight="1" x14ac:dyDescent="0.25">
      <c r="A6" s="87" t="s">
        <v>2</v>
      </c>
      <c r="B6" s="695"/>
      <c r="C6" s="89"/>
      <c r="D6" s="686"/>
      <c r="E6" s="1192">
        <f>Eingabetabelle!$E$7</f>
        <v>0</v>
      </c>
      <c r="F6" s="1193"/>
      <c r="G6" s="1193"/>
      <c r="H6" s="1193"/>
      <c r="I6" s="1262"/>
      <c r="J6" s="282"/>
    </row>
    <row r="7" spans="1:11" ht="24" customHeight="1" x14ac:dyDescent="0.25">
      <c r="A7" s="947" t="s">
        <v>3</v>
      </c>
      <c r="B7" s="696"/>
      <c r="C7" s="943"/>
      <c r="D7" s="686"/>
      <c r="E7" s="1198">
        <f>Eingabetabelle!$E$8</f>
        <v>0</v>
      </c>
      <c r="F7" s="1199"/>
      <c r="G7" s="1199"/>
      <c r="H7" s="1199"/>
      <c r="I7" s="1262"/>
      <c r="J7" s="282"/>
    </row>
    <row r="8" spans="1:11" ht="24" customHeight="1" x14ac:dyDescent="0.25">
      <c r="A8" s="1263" t="s">
        <v>88</v>
      </c>
      <c r="B8" s="1091"/>
      <c r="C8" s="1200"/>
      <c r="D8" s="609" t="str">
        <f>Eingabetabelle!$D$9</f>
        <v>ja</v>
      </c>
      <c r="E8" s="1192" t="s">
        <v>8</v>
      </c>
      <c r="F8" s="1193"/>
      <c r="G8" s="698" t="s">
        <v>612</v>
      </c>
      <c r="H8" s="687" t="str">
        <f>Einstellungen!C10&amp;"/"&amp;Einstellungen!E10</f>
        <v>1/5</v>
      </c>
      <c r="I8" s="615" t="str">
        <f>Einstellungen!C10&amp;"/"&amp;Einstellungen!D10</f>
        <v>1/4,65</v>
      </c>
      <c r="J8" s="282"/>
    </row>
    <row r="9" spans="1:11" ht="19.5" customHeight="1" x14ac:dyDescent="0.25">
      <c r="A9" s="1264" t="s">
        <v>4</v>
      </c>
      <c r="B9" s="1112"/>
      <c r="C9" s="1112"/>
      <c r="D9" s="610">
        <f>Eingabetabelle!$D$10</f>
        <v>0</v>
      </c>
      <c r="E9" s="1189" t="s">
        <v>73</v>
      </c>
      <c r="F9" s="1190"/>
      <c r="G9" s="1190"/>
      <c r="H9" s="688">
        <f>ROUND(D9*Einstellungen!C10/Einstellungen!E10,3)</f>
        <v>0</v>
      </c>
      <c r="I9" s="689">
        <f>ROUND(D9*Einstellungen!C10/Einstellungen!D10,3)</f>
        <v>0</v>
      </c>
      <c r="J9" s="282"/>
    </row>
    <row r="10" spans="1:11" ht="22.9" customHeight="1" x14ac:dyDescent="0.25">
      <c r="A10" s="84" t="s">
        <v>5</v>
      </c>
      <c r="B10" s="694"/>
      <c r="C10" s="86"/>
      <c r="D10" s="617">
        <f>Eingabetabelle!$D$11</f>
        <v>250</v>
      </c>
      <c r="E10" s="1207" t="str">
        <f>Eingabetabelle!E11</f>
        <v xml:space="preserve"> Durchschnittssatz ErzieherIn pro Monat</v>
      </c>
      <c r="F10" s="1208"/>
      <c r="G10" s="1208"/>
      <c r="H10" s="1209"/>
      <c r="I10" s="114">
        <f>Eingabetabelle!I11</f>
        <v>0</v>
      </c>
      <c r="J10" s="282"/>
    </row>
    <row r="11" spans="1:11" ht="22.9" customHeight="1" x14ac:dyDescent="0.25">
      <c r="A11" s="87" t="s">
        <v>6</v>
      </c>
      <c r="B11" s="695"/>
      <c r="C11" s="89"/>
      <c r="D11" s="618">
        <f>Eingabetabelle!$D$12</f>
        <v>0</v>
      </c>
      <c r="E11" s="1207" t="str">
        <f>Eingabetabelle!E12</f>
        <v xml:space="preserve"> Durchschnittssatz LeiterIn pro Monat</v>
      </c>
      <c r="F11" s="1208"/>
      <c r="G11" s="1208"/>
      <c r="H11" s="1209"/>
      <c r="I11" s="114">
        <f>Eingabetabelle!I12</f>
        <v>0</v>
      </c>
      <c r="J11" s="282"/>
    </row>
    <row r="12" spans="1:11" ht="22.5" customHeight="1" thickBot="1" x14ac:dyDescent="0.3">
      <c r="A12" s="91" t="s">
        <v>7</v>
      </c>
      <c r="B12" s="697"/>
      <c r="C12" s="93"/>
      <c r="D12" s="699">
        <f>Eingabetabelle!$D$13</f>
        <v>0.95</v>
      </c>
      <c r="E12" s="1241" t="str">
        <f>Eingabetabelle!E13</f>
        <v xml:space="preserve"> Durchschnittssatz gemäß KitaLAV</v>
      </c>
      <c r="F12" s="1241"/>
      <c r="G12" s="1241"/>
      <c r="H12" s="1242"/>
      <c r="I12" s="114">
        <f>Eingabetabelle!I13</f>
        <v>0</v>
      </c>
      <c r="J12" s="282"/>
    </row>
    <row r="13" spans="1:11" ht="22.5" customHeight="1" x14ac:dyDescent="0.25">
      <c r="A13" s="1243" t="str">
        <f>Eingabetabelle!A14</f>
        <v>Jahresmittel der belegten Plätze des Vorjahres:</v>
      </c>
      <c r="B13" s="1211"/>
      <c r="C13" s="1211"/>
      <c r="D13" s="1211"/>
      <c r="E13" s="690">
        <f>Eingabetabelle!E14</f>
        <v>0</v>
      </c>
      <c r="F13" s="1244"/>
      <c r="G13" s="1245"/>
      <c r="H13" s="1245"/>
      <c r="I13" s="1246"/>
      <c r="J13" s="282"/>
    </row>
    <row r="14" spans="1:11" ht="22.5" customHeight="1" thickBot="1" x14ac:dyDescent="0.3">
      <c r="A14" s="1259" t="s">
        <v>72</v>
      </c>
      <c r="B14" s="1053"/>
      <c r="C14" s="1053"/>
      <c r="D14" s="1053"/>
      <c r="E14" s="691">
        <f>Eingabetabelle!$E$15</f>
        <v>0</v>
      </c>
      <c r="F14" s="1256"/>
      <c r="G14" s="1257"/>
      <c r="H14" s="1257"/>
      <c r="I14" s="1258"/>
      <c r="J14" s="282"/>
    </row>
    <row r="15" spans="1:11" ht="22.5" customHeight="1" x14ac:dyDescent="0.25">
      <c r="A15" s="1260" t="s">
        <v>67</v>
      </c>
      <c r="B15" s="1216"/>
      <c r="C15" s="1216"/>
      <c r="D15" s="1216"/>
      <c r="E15" s="1055"/>
      <c r="F15" s="1055"/>
      <c r="G15" s="1055"/>
      <c r="H15" s="1055"/>
      <c r="I15" s="1261"/>
      <c r="J15" s="282"/>
    </row>
    <row r="16" spans="1:11" ht="30" customHeight="1" x14ac:dyDescent="0.25">
      <c r="A16" s="872" t="str">
        <f>Eingabetabelle!A17</f>
        <v>Stichtag</v>
      </c>
      <c r="B16" s="115" t="str">
        <f>Eingabetabelle!B17</f>
        <v>päd. LA</v>
      </c>
      <c r="C16" s="116" t="str">
        <f>Eingabetabelle!C17</f>
        <v xml:space="preserve">Stichtag </v>
      </c>
      <c r="D16" s="117" t="str">
        <f>Eingabetabelle!D17</f>
        <v>org. LA</v>
      </c>
      <c r="E16" s="1068" t="str">
        <f>Eingabetabelle!E17</f>
        <v xml:space="preserve">Durchschnittlicher päd. Leitungsanteil des Vorjahres: </v>
      </c>
      <c r="F16" s="1068"/>
      <c r="G16" s="1068"/>
      <c r="H16" s="1068"/>
      <c r="I16" s="864">
        <f>Eingabetabelle!I17</f>
        <v>0.25</v>
      </c>
      <c r="J16" s="282"/>
    </row>
    <row r="17" spans="1:10" ht="22.5" customHeight="1" thickBot="1" x14ac:dyDescent="0.3">
      <c r="A17" s="417" t="str">
        <f>Eingabetabelle!A18</f>
        <v>01.12.</v>
      </c>
      <c r="B17" s="611">
        <f>Eingabetabelle!B18</f>
        <v>0.25</v>
      </c>
      <c r="C17" s="116" t="str">
        <f>Eingabetabelle!C18</f>
        <v>01.12.</v>
      </c>
      <c r="D17" s="613">
        <f>Eingabetabelle!D18</f>
        <v>0.25</v>
      </c>
      <c r="E17" s="1180" t="str">
        <f>Eingabetabelle!E18</f>
        <v>Durchschnittlicher org. Leitungsanteil des Vorjahres:</v>
      </c>
      <c r="F17" s="1180"/>
      <c r="G17" s="1180"/>
      <c r="H17" s="1180"/>
      <c r="I17" s="866">
        <f>Eingabetabelle!I18</f>
        <v>0.25</v>
      </c>
      <c r="J17" s="282"/>
    </row>
    <row r="18" spans="1:10" ht="22.5" customHeight="1" x14ac:dyDescent="0.25">
      <c r="A18" s="417" t="str">
        <f>Eingabetabelle!A19</f>
        <v>01.03.</v>
      </c>
      <c r="B18" s="611">
        <f>Eingabetabelle!B19</f>
        <v>0.25</v>
      </c>
      <c r="C18" s="116" t="str">
        <f>Eingabetabelle!C19</f>
        <v>01.03.</v>
      </c>
      <c r="D18" s="613">
        <f>Eingabetabelle!D19</f>
        <v>0.25</v>
      </c>
      <c r="E18" s="1204" t="str">
        <f>Eingabetabelle!E19</f>
        <v>Betreuungsalter 0 bis unter 3 Jahre</v>
      </c>
      <c r="F18" s="1205"/>
      <c r="G18" s="1205"/>
      <c r="H18" s="1206"/>
      <c r="I18" s="867" t="str">
        <f>Eingabetabelle!I19</f>
        <v>ja</v>
      </c>
      <c r="J18" s="282"/>
    </row>
    <row r="19" spans="1:10" ht="22.5" customHeight="1" x14ac:dyDescent="0.25">
      <c r="A19" s="417" t="str">
        <f>Eingabetabelle!A20</f>
        <v>01.06.</v>
      </c>
      <c r="B19" s="611">
        <f>Eingabetabelle!B20</f>
        <v>0.25</v>
      </c>
      <c r="C19" s="116" t="str">
        <f>Eingabetabelle!C20</f>
        <v>01.06.</v>
      </c>
      <c r="D19" s="613">
        <f>Eingabetabelle!D20</f>
        <v>0.25</v>
      </c>
      <c r="E19" s="1177" t="str">
        <f>Eingabetabelle!E20</f>
        <v>Betreuungsalter 3 Jahre bis Schuleintritt</v>
      </c>
      <c r="F19" s="1178"/>
      <c r="G19" s="1178"/>
      <c r="H19" s="1179"/>
      <c r="I19" s="869" t="str">
        <f>Eingabetabelle!I20</f>
        <v>ja</v>
      </c>
      <c r="J19" s="282"/>
    </row>
    <row r="20" spans="1:10" ht="22.5" customHeight="1" thickBot="1" x14ac:dyDescent="0.3">
      <c r="A20" s="873" t="str">
        <f>Eingabetabelle!A21</f>
        <v>01.09.</v>
      </c>
      <c r="B20" s="692">
        <f>Eingabetabelle!B21</f>
        <v>0.25</v>
      </c>
      <c r="C20" s="118" t="str">
        <f>Eingabetabelle!C21</f>
        <v>01.09.</v>
      </c>
      <c r="D20" s="693">
        <f>Eingabetabelle!D21</f>
        <v>0.25</v>
      </c>
      <c r="E20" s="1174" t="str">
        <f>Eingabetabelle!E21</f>
        <v>Betreuungsalter Klassenstufe 1 bis 6</v>
      </c>
      <c r="F20" s="1175"/>
      <c r="G20" s="1175"/>
      <c r="H20" s="1176"/>
      <c r="I20" s="870" t="str">
        <f>Eingabetabelle!I21</f>
        <v>ja</v>
      </c>
      <c r="J20" s="282"/>
    </row>
    <row r="21" spans="1:10" s="300" customFormat="1" ht="26.25" customHeight="1" thickBot="1" x14ac:dyDescent="0.3">
      <c r="A21" s="276"/>
      <c r="C21" s="276"/>
      <c r="D21" s="368"/>
      <c r="E21" s="369"/>
      <c r="F21" s="369"/>
      <c r="G21" s="369"/>
      <c r="H21" s="369"/>
      <c r="I21" s="371"/>
      <c r="J21" s="372"/>
    </row>
    <row r="22" spans="1:10" ht="12.75" hidden="1" customHeight="1" thickBot="1" x14ac:dyDescent="0.3">
      <c r="A22" s="1217">
        <v>1</v>
      </c>
      <c r="B22" s="1218"/>
      <c r="C22" s="1218"/>
      <c r="D22" s="1218"/>
      <c r="E22" s="1218"/>
      <c r="F22" s="1219"/>
      <c r="G22" s="643">
        <v>2</v>
      </c>
      <c r="H22" s="643">
        <v>3</v>
      </c>
      <c r="I22" s="779">
        <v>4</v>
      </c>
      <c r="J22" s="282"/>
    </row>
    <row r="23" spans="1:10" ht="47.25" customHeight="1" thickBot="1" x14ac:dyDescent="0.25">
      <c r="A23" s="350" t="s">
        <v>9</v>
      </c>
      <c r="B23" s="357" t="s">
        <v>235</v>
      </c>
      <c r="C23" s="357"/>
      <c r="D23" s="357"/>
      <c r="E23" s="357"/>
      <c r="F23" s="357"/>
      <c r="G23" s="436" t="s">
        <v>608</v>
      </c>
      <c r="H23" s="437" t="s">
        <v>619</v>
      </c>
      <c r="I23" s="780" t="s">
        <v>631</v>
      </c>
      <c r="J23" s="623" t="s">
        <v>632</v>
      </c>
    </row>
    <row r="24" spans="1:10" s="727" customFormat="1" ht="21.75" customHeight="1" x14ac:dyDescent="0.2">
      <c r="A24" s="781" t="s">
        <v>10</v>
      </c>
      <c r="B24" s="1253" t="s">
        <v>92</v>
      </c>
      <c r="C24" s="1254"/>
      <c r="D24" s="1254"/>
      <c r="E24" s="1254"/>
      <c r="F24" s="1255"/>
      <c r="G24" s="704">
        <f>G25+G26+G27</f>
        <v>0</v>
      </c>
      <c r="H24" s="704">
        <f>ROUND(G24/$D$10,2)</f>
        <v>0</v>
      </c>
      <c r="I24" s="782" t="e">
        <f>ROUND($G$24/$D$10/$D$9,2)</f>
        <v>#DIV/0!</v>
      </c>
      <c r="J24" s="705" t="e">
        <f>ROUND($G$24/$D$10/$D$9,2)</f>
        <v>#DIV/0!</v>
      </c>
    </row>
    <row r="25" spans="1:10" s="727" customFormat="1" ht="21.75" customHeight="1" x14ac:dyDescent="0.2">
      <c r="A25" s="783"/>
      <c r="B25" s="1063" t="str">
        <f>"   - …für Leiterin  (in Höhe von " &amp; Einstellungen!C15*100 &amp; "% des n.p.Pers )"</f>
        <v xml:space="preserve">   - …für Leiterin  (in Höhe von 85% des n.p.Pers )</v>
      </c>
      <c r="C25" s="1063"/>
      <c r="D25" s="1063"/>
      <c r="E25" s="1063"/>
      <c r="F25" s="1064"/>
      <c r="G25" s="704">
        <f>I16*I11*Einstellungen!C15*12</f>
        <v>0</v>
      </c>
      <c r="H25" s="704">
        <f>ROUND(G25/$D$10,2)</f>
        <v>0</v>
      </c>
      <c r="I25" s="1250"/>
      <c r="J25" s="728"/>
    </row>
    <row r="26" spans="1:10" s="727" customFormat="1" ht="21.75" customHeight="1" x14ac:dyDescent="0.2">
      <c r="A26" s="784"/>
      <c r="B26" s="1063" t="str">
        <f>"   - …für Erzieherin (in Höhe von " &amp; Einstellungen!C16*100 &amp; "% des n.p.Pers )"</f>
        <v xml:space="preserve">   - …für Erzieherin (in Höhe von 89,4% des n.p.Pers )</v>
      </c>
      <c r="C26" s="1063"/>
      <c r="D26" s="1063"/>
      <c r="E26" s="1063"/>
      <c r="F26" s="1064"/>
      <c r="G26" s="704">
        <f>(I9*I10*Einstellungen!C16*5)+(H9*I10*Einstellungen!E16*7)</f>
        <v>0</v>
      </c>
      <c r="H26" s="704">
        <f>ROUND(G26/$D$10,2)</f>
        <v>0</v>
      </c>
      <c r="I26" s="1251"/>
      <c r="J26" s="728"/>
    </row>
    <row r="27" spans="1:10" s="727" customFormat="1" ht="21.75" customHeight="1" thickBot="1" x14ac:dyDescent="0.25">
      <c r="A27" s="784"/>
      <c r="B27" s="1220" t="s">
        <v>353</v>
      </c>
      <c r="C27" s="1220"/>
      <c r="D27" s="1220"/>
      <c r="E27" s="1220"/>
      <c r="F27" s="1221"/>
      <c r="G27" s="706">
        <f>Eingabetabelle!G28</f>
        <v>0</v>
      </c>
      <c r="H27" s="704">
        <f>ROUND(G27/$D$10,2)</f>
        <v>0</v>
      </c>
      <c r="I27" s="1252"/>
      <c r="J27" s="728"/>
    </row>
    <row r="28" spans="1:10" s="727" customFormat="1" ht="21.75" customHeight="1" thickBot="1" x14ac:dyDescent="0.25">
      <c r="A28" s="785"/>
      <c r="B28" s="756" t="s">
        <v>618</v>
      </c>
      <c r="C28" s="757"/>
      <c r="D28" s="757"/>
      <c r="E28" s="757"/>
      <c r="F28" s="758"/>
      <c r="G28" s="707">
        <f>Eingabetabelle!G65</f>
        <v>0</v>
      </c>
      <c r="H28" s="707">
        <f>Eingabetabelle!H65</f>
        <v>0</v>
      </c>
      <c r="I28" s="786" t="e">
        <f>Eingabetabelle!I65</f>
        <v>#DIV/0!</v>
      </c>
      <c r="J28" s="708" t="e">
        <f>Eingabetabelle!J65</f>
        <v>#DIV/0!</v>
      </c>
    </row>
    <row r="29" spans="1:10" s="743" customFormat="1" ht="21.75" customHeight="1" thickBot="1" x14ac:dyDescent="0.25">
      <c r="A29" s="740"/>
      <c r="B29" s="1277" t="s">
        <v>101</v>
      </c>
      <c r="C29" s="1277"/>
      <c r="D29" s="1277"/>
      <c r="E29" s="1277"/>
      <c r="F29" s="1278"/>
      <c r="G29" s="741">
        <f>G28+G24</f>
        <v>0</v>
      </c>
      <c r="H29" s="741">
        <f>H28+H24</f>
        <v>0</v>
      </c>
      <c r="I29" s="787" t="e">
        <f>I24+I28</f>
        <v>#DIV/0!</v>
      </c>
      <c r="J29" s="716" t="e">
        <f>J28+J24</f>
        <v>#DIV/0!</v>
      </c>
    </row>
    <row r="30" spans="1:10" s="300" customFormat="1" ht="21.75" customHeight="1" thickBot="1" x14ac:dyDescent="0.3">
      <c r="A30" s="358"/>
      <c r="B30" s="359"/>
      <c r="C30" s="359"/>
      <c r="D30" s="359"/>
      <c r="E30" s="359"/>
      <c r="F30" s="359"/>
      <c r="G30" s="360"/>
      <c r="H30" s="360"/>
      <c r="I30" s="361"/>
      <c r="J30" s="373"/>
    </row>
    <row r="31" spans="1:10" ht="47.25" customHeight="1" thickBot="1" x14ac:dyDescent="0.25">
      <c r="A31" s="788" t="s">
        <v>29</v>
      </c>
      <c r="B31" s="1281" t="s">
        <v>272</v>
      </c>
      <c r="C31" s="1281"/>
      <c r="D31" s="1281"/>
      <c r="E31" s="1281"/>
      <c r="F31" s="1281"/>
      <c r="G31" s="436" t="s">
        <v>607</v>
      </c>
      <c r="H31" s="437" t="s">
        <v>605</v>
      </c>
      <c r="I31" s="451" t="s">
        <v>630</v>
      </c>
      <c r="J31" s="660" t="s">
        <v>633</v>
      </c>
    </row>
    <row r="32" spans="1:10" s="727" customFormat="1" ht="21.75" customHeight="1" x14ac:dyDescent="0.2">
      <c r="A32" s="789" t="s">
        <v>30</v>
      </c>
      <c r="B32" s="1284" t="s">
        <v>31</v>
      </c>
      <c r="C32" s="1284"/>
      <c r="D32" s="1284"/>
      <c r="E32" s="1284"/>
      <c r="F32" s="1284"/>
      <c r="G32" s="1284"/>
      <c r="H32" s="1284"/>
      <c r="I32" s="1285"/>
      <c r="J32" s="729"/>
    </row>
    <row r="33" spans="1:10" s="727" customFormat="1" ht="21.75" customHeight="1" x14ac:dyDescent="0.2">
      <c r="A33" s="750"/>
      <c r="B33" s="940" t="s">
        <v>106</v>
      </c>
      <c r="C33" s="940"/>
      <c r="D33" s="940"/>
      <c r="E33" s="940"/>
      <c r="F33" s="941"/>
      <c r="G33" s="704">
        <f>(I9*I10*5)+(H9*I10*7)</f>
        <v>0</v>
      </c>
      <c r="H33" s="709">
        <f>ROUND(G33/$D$10,2)</f>
        <v>0</v>
      </c>
      <c r="I33" s="790" t="e">
        <f>ROUND((G33/$D$10/$D$9),2)</f>
        <v>#DIV/0!</v>
      </c>
      <c r="J33" s="710" t="e">
        <f>ROUND(($G33/$D$10/$D$9),2)</f>
        <v>#DIV/0!</v>
      </c>
    </row>
    <row r="34" spans="1:10" s="727" customFormat="1" ht="21.75" customHeight="1" x14ac:dyDescent="0.2">
      <c r="A34" s="751"/>
      <c r="B34" s="711" t="s">
        <v>107</v>
      </c>
      <c r="C34" s="711"/>
      <c r="D34" s="711"/>
      <c r="E34" s="711"/>
      <c r="F34" s="712"/>
      <c r="G34" s="704">
        <f>ROUND(I16*I11*12,2)</f>
        <v>0</v>
      </c>
      <c r="H34" s="709">
        <f>ROUND(G34/$D$10,2)</f>
        <v>0</v>
      </c>
      <c r="I34" s="790" t="e">
        <f>ROUND((G34/$D$10/$D$9),2)</f>
        <v>#DIV/0!</v>
      </c>
      <c r="J34" s="710" t="e">
        <f t="shared" ref="J34:J36" si="0">ROUND(($G34/$D$10/$D$9),2)</f>
        <v>#DIV/0!</v>
      </c>
    </row>
    <row r="35" spans="1:10" s="727" customFormat="1" ht="21.75" customHeight="1" x14ac:dyDescent="0.2">
      <c r="A35" s="752"/>
      <c r="B35" s="945" t="s">
        <v>108</v>
      </c>
      <c r="C35" s="945"/>
      <c r="D35" s="945"/>
      <c r="E35" s="713"/>
      <c r="F35" s="714"/>
      <c r="G35" s="704">
        <f>Eingabetabelle!G73</f>
        <v>0</v>
      </c>
      <c r="H35" s="709">
        <f>ROUND(G35/$D$10,2)</f>
        <v>0</v>
      </c>
      <c r="I35" s="790" t="e">
        <f>ROUND((G35/$D$10/$D$9),2)</f>
        <v>#DIV/0!</v>
      </c>
      <c r="J35" s="710" t="e">
        <f t="shared" si="0"/>
        <v>#DIV/0!</v>
      </c>
    </row>
    <row r="36" spans="1:10" s="727" customFormat="1" ht="21.75" customHeight="1" thickBot="1" x14ac:dyDescent="0.25">
      <c r="A36" s="791"/>
      <c r="B36" s="1247" t="s">
        <v>352</v>
      </c>
      <c r="C36" s="1248"/>
      <c r="D36" s="1248"/>
      <c r="E36" s="1248"/>
      <c r="F36" s="1249"/>
      <c r="G36" s="706">
        <f>Eingabetabelle!G74</f>
        <v>0</v>
      </c>
      <c r="H36" s="709">
        <f>ROUND(G36/$D$10,2)</f>
        <v>0</v>
      </c>
      <c r="I36" s="790" t="e">
        <f>ROUND((G36/$D$10/$D$9),2)</f>
        <v>#DIV/0!</v>
      </c>
      <c r="J36" s="715" t="e">
        <f t="shared" si="0"/>
        <v>#DIV/0!</v>
      </c>
    </row>
    <row r="37" spans="1:10" s="742" customFormat="1" ht="21.75" customHeight="1" thickBot="1" x14ac:dyDescent="0.25">
      <c r="A37" s="740"/>
      <c r="B37" s="1277" t="s">
        <v>227</v>
      </c>
      <c r="C37" s="1277"/>
      <c r="D37" s="1277"/>
      <c r="E37" s="1277"/>
      <c r="F37" s="1278"/>
      <c r="G37" s="741">
        <f>G33+G34+G35+G36</f>
        <v>0</v>
      </c>
      <c r="H37" s="741">
        <f>ROUND(G37/$D$10,2)</f>
        <v>0</v>
      </c>
      <c r="I37" s="787" t="e">
        <f>I33+I34+I35+I36</f>
        <v>#DIV/0!</v>
      </c>
      <c r="J37" s="716" t="e">
        <f>J33+J34+J35+J36</f>
        <v>#DIV/0!</v>
      </c>
    </row>
    <row r="38" spans="1:10" ht="21.75" customHeight="1" thickBot="1" x14ac:dyDescent="0.3">
      <c r="A38" s="109"/>
      <c r="B38" s="110"/>
      <c r="C38" s="110"/>
      <c r="D38" s="110"/>
      <c r="E38" s="110"/>
      <c r="F38" s="110"/>
      <c r="G38" s="111"/>
      <c r="H38" s="111"/>
      <c r="I38" s="112"/>
      <c r="J38" s="370"/>
    </row>
    <row r="39" spans="1:10" ht="32.25" customHeight="1" thickBot="1" x14ac:dyDescent="0.3">
      <c r="A39" s="1236" t="s">
        <v>234</v>
      </c>
      <c r="B39" s="1128"/>
      <c r="C39" s="1128"/>
      <c r="D39" s="1128"/>
      <c r="E39" s="1128"/>
      <c r="F39" s="1128"/>
      <c r="G39" s="1128"/>
      <c r="H39" s="1128"/>
      <c r="I39" s="1237"/>
      <c r="J39" s="378"/>
    </row>
    <row r="40" spans="1:10" s="742" customFormat="1" ht="21.75" customHeight="1" thickBot="1" x14ac:dyDescent="0.25">
      <c r="A40" s="717" t="s">
        <v>9</v>
      </c>
      <c r="B40" s="1279" t="s">
        <v>235</v>
      </c>
      <c r="C40" s="1279"/>
      <c r="D40" s="1279"/>
      <c r="E40" s="1279"/>
      <c r="F40" s="1280"/>
      <c r="G40" s="718">
        <f>G29</f>
        <v>0</v>
      </c>
      <c r="H40" s="718">
        <f>H29</f>
        <v>0</v>
      </c>
      <c r="I40" s="792" t="e">
        <f>I29</f>
        <v>#DIV/0!</v>
      </c>
      <c r="J40" s="708" t="e">
        <f>J29</f>
        <v>#DIV/0!</v>
      </c>
    </row>
    <row r="41" spans="1:10" s="742" customFormat="1" ht="21.75" customHeight="1" thickBot="1" x14ac:dyDescent="0.25">
      <c r="A41" s="719" t="s">
        <v>29</v>
      </c>
      <c r="B41" s="1282" t="s">
        <v>236</v>
      </c>
      <c r="C41" s="1282"/>
      <c r="D41" s="1282"/>
      <c r="E41" s="1282"/>
      <c r="F41" s="1283"/>
      <c r="G41" s="720">
        <f>SUM(G42:G51)</f>
        <v>0</v>
      </c>
      <c r="H41" s="721">
        <f>SUM(H42:H51)</f>
        <v>0</v>
      </c>
      <c r="I41" s="735" t="e">
        <f>SUM(I42:I51)</f>
        <v>#DIV/0!</v>
      </c>
      <c r="J41" s="730" t="e">
        <f>SUM(J42:J51)</f>
        <v>#DIV/0!</v>
      </c>
    </row>
    <row r="42" spans="1:10" s="727" customFormat="1" ht="21.75" customHeight="1" x14ac:dyDescent="0.2">
      <c r="A42" s="722"/>
      <c r="B42" s="1273" t="s">
        <v>584</v>
      </c>
      <c r="C42" s="1274"/>
      <c r="D42" s="1274"/>
      <c r="E42" s="1274"/>
      <c r="F42" s="1274"/>
      <c r="G42" s="723">
        <f>G37+Eingabetabelle!G75+Eingabetabelle!G76</f>
        <v>0</v>
      </c>
      <c r="H42" s="723">
        <f>H37+Eingabetabelle!H75+Eingabetabelle!H76</f>
        <v>0</v>
      </c>
      <c r="I42" s="736" t="e">
        <f>I37+Eingabetabelle!I75+Eingabetabelle!I76</f>
        <v>#DIV/0!</v>
      </c>
      <c r="J42" s="732" t="e">
        <f>J37+Eingabetabelle!J75+Eingabetabelle!J76</f>
        <v>#DIV/0!</v>
      </c>
    </row>
    <row r="43" spans="1:10" s="727" customFormat="1" ht="33" customHeight="1" x14ac:dyDescent="0.2">
      <c r="A43" s="724"/>
      <c r="B43" s="1041" t="s">
        <v>585</v>
      </c>
      <c r="C43" s="1042"/>
      <c r="D43" s="1042"/>
      <c r="E43" s="1042"/>
      <c r="F43" s="1042"/>
      <c r="G43" s="725">
        <f>Eingabetabelle!G244</f>
        <v>0</v>
      </c>
      <c r="H43" s="725">
        <f>Eingabetabelle!H244</f>
        <v>0</v>
      </c>
      <c r="I43" s="737" t="e">
        <f>Eingabetabelle!I244</f>
        <v>#DIV/0!</v>
      </c>
      <c r="J43" s="733" t="e">
        <f>Eingabetabelle!J244</f>
        <v>#DIV/0!</v>
      </c>
    </row>
    <row r="44" spans="1:10" s="727" customFormat="1" ht="33" customHeight="1" x14ac:dyDescent="0.2">
      <c r="A44" s="726"/>
      <c r="B44" s="1041" t="s">
        <v>586</v>
      </c>
      <c r="C44" s="1042"/>
      <c r="D44" s="1042"/>
      <c r="E44" s="1042"/>
      <c r="F44" s="1042"/>
      <c r="G44" s="725">
        <f>Eingabetabelle!G245</f>
        <v>0</v>
      </c>
      <c r="H44" s="725">
        <f>Eingabetabelle!H245</f>
        <v>0</v>
      </c>
      <c r="I44" s="737" t="e">
        <f>Eingabetabelle!I245</f>
        <v>#DIV/0!</v>
      </c>
      <c r="J44" s="733" t="e">
        <f>Eingabetabelle!J245</f>
        <v>#DIV/0!</v>
      </c>
    </row>
    <row r="45" spans="1:10" s="727" customFormat="1" ht="33" customHeight="1" x14ac:dyDescent="0.2">
      <c r="A45" s="726"/>
      <c r="B45" s="1041" t="s">
        <v>587</v>
      </c>
      <c r="C45" s="1042"/>
      <c r="D45" s="1042"/>
      <c r="E45" s="1042"/>
      <c r="F45" s="1042"/>
      <c r="G45" s="725">
        <f>Eingabetabelle!G246</f>
        <v>0</v>
      </c>
      <c r="H45" s="725">
        <f>Eingabetabelle!H246</f>
        <v>0</v>
      </c>
      <c r="I45" s="737" t="e">
        <f>Eingabetabelle!I246</f>
        <v>#DIV/0!</v>
      </c>
      <c r="J45" s="733" t="e">
        <f>Eingabetabelle!J246</f>
        <v>#DIV/0!</v>
      </c>
    </row>
    <row r="46" spans="1:10" s="727" customFormat="1" ht="21.75" customHeight="1" x14ac:dyDescent="0.2">
      <c r="A46" s="724"/>
      <c r="B46" s="1041" t="s">
        <v>588</v>
      </c>
      <c r="C46" s="1042"/>
      <c r="D46" s="1042"/>
      <c r="E46" s="1042"/>
      <c r="F46" s="1042"/>
      <c r="G46" s="725">
        <f>Eingabetabelle!G247</f>
        <v>0</v>
      </c>
      <c r="H46" s="725">
        <f>Eingabetabelle!H247</f>
        <v>0</v>
      </c>
      <c r="I46" s="737" t="e">
        <f>Eingabetabelle!I247</f>
        <v>#DIV/0!</v>
      </c>
      <c r="J46" s="733" t="e">
        <f>Eingabetabelle!J247</f>
        <v>#DIV/0!</v>
      </c>
    </row>
    <row r="47" spans="1:10" s="727" customFormat="1" ht="33" customHeight="1" x14ac:dyDescent="0.2">
      <c r="A47" s="726"/>
      <c r="B47" s="1041" t="s">
        <v>590</v>
      </c>
      <c r="C47" s="1042"/>
      <c r="D47" s="1042"/>
      <c r="E47" s="1042"/>
      <c r="F47" s="1042"/>
      <c r="G47" s="725">
        <f>Eingabetabelle!G248</f>
        <v>0</v>
      </c>
      <c r="H47" s="725">
        <f>Eingabetabelle!H248</f>
        <v>0</v>
      </c>
      <c r="I47" s="737" t="e">
        <f>Eingabetabelle!I248</f>
        <v>#DIV/0!</v>
      </c>
      <c r="J47" s="733" t="e">
        <f>Eingabetabelle!J248</f>
        <v>#DIV/0!</v>
      </c>
    </row>
    <row r="48" spans="1:10" s="727" customFormat="1" ht="21.75" customHeight="1" x14ac:dyDescent="0.2">
      <c r="A48" s="726"/>
      <c r="B48" s="1275" t="s">
        <v>591</v>
      </c>
      <c r="C48" s="1275"/>
      <c r="D48" s="1275"/>
      <c r="E48" s="1275"/>
      <c r="F48" s="1276"/>
      <c r="G48" s="725">
        <f>Eingabetabelle!G249</f>
        <v>0</v>
      </c>
      <c r="H48" s="725">
        <f>Eingabetabelle!H249</f>
        <v>0</v>
      </c>
      <c r="I48" s="737" t="e">
        <f>Eingabetabelle!I249</f>
        <v>#DIV/0!</v>
      </c>
      <c r="J48" s="733" t="e">
        <f>Eingabetabelle!J249</f>
        <v>#DIV/0!</v>
      </c>
    </row>
    <row r="49" spans="1:10" s="727" customFormat="1" ht="21.75" customHeight="1" x14ac:dyDescent="0.2">
      <c r="A49" s="726"/>
      <c r="B49" s="1041" t="s">
        <v>592</v>
      </c>
      <c r="C49" s="1042"/>
      <c r="D49" s="1042"/>
      <c r="E49" s="1042"/>
      <c r="F49" s="1042"/>
      <c r="G49" s="725">
        <f>Eingabetabelle!G250</f>
        <v>0</v>
      </c>
      <c r="H49" s="725">
        <f>Eingabetabelle!H250</f>
        <v>0</v>
      </c>
      <c r="I49" s="737" t="e">
        <f>Eingabetabelle!I250</f>
        <v>#DIV/0!</v>
      </c>
      <c r="J49" s="733" t="e">
        <f>Eingabetabelle!J250</f>
        <v>#DIV/0!</v>
      </c>
    </row>
    <row r="50" spans="1:10" s="727" customFormat="1" ht="21.75" customHeight="1" x14ac:dyDescent="0.2">
      <c r="A50" s="726"/>
      <c r="B50" s="1041" t="s">
        <v>593</v>
      </c>
      <c r="C50" s="1042"/>
      <c r="D50" s="1042"/>
      <c r="E50" s="1042"/>
      <c r="F50" s="1042"/>
      <c r="G50" s="725">
        <f>Eingabetabelle!G251</f>
        <v>0</v>
      </c>
      <c r="H50" s="725">
        <f>Eingabetabelle!H251</f>
        <v>0</v>
      </c>
      <c r="I50" s="737" t="e">
        <f>Eingabetabelle!I252</f>
        <v>#DIV/0!</v>
      </c>
      <c r="J50" s="733" t="e">
        <f>Eingabetabelle!J251</f>
        <v>#DIV/0!</v>
      </c>
    </row>
    <row r="51" spans="1:10" s="727" customFormat="1" ht="21.75" customHeight="1" thickBot="1" x14ac:dyDescent="0.25">
      <c r="A51" s="731"/>
      <c r="B51" s="1046" t="s">
        <v>594</v>
      </c>
      <c r="C51" s="1047"/>
      <c r="D51" s="1047"/>
      <c r="E51" s="1047"/>
      <c r="F51" s="1047"/>
      <c r="G51" s="738">
        <f>Eingabetabelle!G252</f>
        <v>0</v>
      </c>
      <c r="H51" s="738">
        <f>Eingabetabelle!H252</f>
        <v>0</v>
      </c>
      <c r="I51" s="739">
        <f>Eingabetabelle!I253</f>
        <v>0</v>
      </c>
      <c r="J51" s="734" t="e">
        <f>Eingabetabelle!J252</f>
        <v>#DIV/0!</v>
      </c>
    </row>
    <row r="52" spans="1:10" ht="18" x14ac:dyDescent="0.25">
      <c r="A52" s="109"/>
      <c r="B52" s="110"/>
      <c r="C52" s="110"/>
      <c r="D52" s="110"/>
      <c r="E52" s="110"/>
      <c r="F52" s="110"/>
      <c r="G52" s="111"/>
      <c r="H52" s="111"/>
      <c r="I52" s="112"/>
      <c r="J52" s="570"/>
    </row>
    <row r="53" spans="1:10" ht="19.5" customHeight="1" x14ac:dyDescent="0.25">
      <c r="A53" s="7"/>
      <c r="B53" s="24" t="s">
        <v>34</v>
      </c>
      <c r="C53" s="7"/>
      <c r="D53" s="7"/>
      <c r="E53" s="7"/>
      <c r="F53" s="7"/>
      <c r="I53" s="2"/>
      <c r="J53" s="571"/>
    </row>
    <row r="54" spans="1:10" ht="51" customHeight="1" x14ac:dyDescent="0.25">
      <c r="A54" s="119" t="s">
        <v>9</v>
      </c>
      <c r="B54" s="1238" t="s">
        <v>650</v>
      </c>
      <c r="C54" s="1238"/>
      <c r="D54" s="1238"/>
      <c r="E54" s="1238"/>
      <c r="F54" s="1238"/>
      <c r="H54" s="121" t="e">
        <f>IF(Einstellungen!C25,I41-SUM(Eingabetabelle!I41:I58)-Eingabetabelle!I38-Eingabetabelle!J28,"-")</f>
        <v>#DIV/0!</v>
      </c>
      <c r="I54" s="6"/>
      <c r="J54" s="572"/>
    </row>
    <row r="55" spans="1:10" ht="15.75" customHeight="1" x14ac:dyDescent="0.2">
      <c r="A55" s="7"/>
      <c r="B55" s="1238"/>
      <c r="C55" s="1238"/>
      <c r="D55" s="1238"/>
      <c r="E55" s="1238"/>
      <c r="F55" s="1238"/>
      <c r="H55" s="10"/>
      <c r="I55" s="2"/>
      <c r="J55" s="571"/>
    </row>
    <row r="56" spans="1:10" ht="22.5" customHeight="1" x14ac:dyDescent="0.25">
      <c r="A56" s="7"/>
      <c r="B56" s="1230" t="str">
        <f>"Kosten pro Monat im Jahr "&amp;Einstellungen!C4</f>
        <v>Kosten pro Monat im Jahr 2023</v>
      </c>
      <c r="C56" s="1230"/>
      <c r="D56" s="1230"/>
      <c r="E56" s="1230"/>
      <c r="F56" s="1230"/>
      <c r="G56" s="14"/>
      <c r="H56" s="121" t="e">
        <f>IF(Einstellungen!$C$25,ROUND(($H$54*($D$10/12)),2),"--")</f>
        <v>#DIV/0!</v>
      </c>
      <c r="I56" s="2"/>
      <c r="J56" s="572"/>
    </row>
    <row r="57" spans="1:10" ht="15.75" customHeight="1" x14ac:dyDescent="0.2">
      <c r="A57" s="7"/>
      <c r="B57" s="944"/>
      <c r="C57" s="944"/>
      <c r="D57" s="944"/>
      <c r="E57" s="944"/>
      <c r="F57" s="944"/>
      <c r="H57" s="10"/>
      <c r="I57" s="2"/>
      <c r="J57" s="571"/>
    </row>
    <row r="58" spans="1:10" ht="99.75" customHeight="1" x14ac:dyDescent="0.25">
      <c r="A58" s="119" t="s">
        <v>29</v>
      </c>
      <c r="B58" s="1238" t="s">
        <v>651</v>
      </c>
      <c r="C58" s="1238"/>
      <c r="D58" s="1238"/>
      <c r="E58" s="1238"/>
      <c r="F58" s="1238"/>
      <c r="H58" s="121" t="e">
        <f>IF(Einstellungen!$C$25,I41-$I$28-Eingabetabelle!J28,"--")</f>
        <v>#DIV/0!</v>
      </c>
      <c r="I58" s="6"/>
      <c r="J58" s="572"/>
    </row>
    <row r="59" spans="1:10" ht="15.75" customHeight="1" x14ac:dyDescent="0.2">
      <c r="B59" s="944"/>
      <c r="C59" s="944"/>
      <c r="D59" s="944"/>
      <c r="E59" s="944"/>
      <c r="F59" s="944"/>
      <c r="H59" s="10"/>
      <c r="I59" s="2"/>
      <c r="J59" s="571"/>
    </row>
    <row r="60" spans="1:10" ht="22.9" customHeight="1" x14ac:dyDescent="0.25">
      <c r="B60" s="1230" t="str">
        <f>"Kosten im Monat im Jahr "&amp;Einstellungen!C4</f>
        <v>Kosten im Monat im Jahr 2023</v>
      </c>
      <c r="C60" s="1230"/>
      <c r="D60" s="1230"/>
      <c r="E60" s="1230"/>
      <c r="F60" s="13"/>
      <c r="G60" s="14"/>
      <c r="H60" s="121" t="e">
        <f>IF(Einstellungen!$C$25,ROUND(($H$58*($D$10/12)),2),"--")</f>
        <v>#DIV/0!</v>
      </c>
      <c r="I60" s="2"/>
      <c r="J60" s="572"/>
    </row>
    <row r="61" spans="1:10" ht="15.75" customHeight="1" x14ac:dyDescent="0.2">
      <c r="B61" s="944"/>
      <c r="C61" s="944"/>
      <c r="D61" s="944"/>
      <c r="E61" s="944"/>
      <c r="F61" s="944"/>
      <c r="H61" s="10"/>
      <c r="I61" s="2"/>
      <c r="J61" s="571"/>
    </row>
    <row r="62" spans="1:10" ht="139.5" customHeight="1" x14ac:dyDescent="0.25">
      <c r="A62" s="119" t="s">
        <v>35</v>
      </c>
      <c r="B62" s="1229" t="s">
        <v>649</v>
      </c>
      <c r="C62" s="1229"/>
      <c r="D62" s="1229"/>
      <c r="E62" s="1229"/>
      <c r="F62" s="1229"/>
      <c r="H62" s="121" t="e">
        <f>IF(Einstellungen!$C$25,I41-I29,"--")</f>
        <v>#DIV/0!</v>
      </c>
      <c r="I62" s="6"/>
      <c r="J62" s="572"/>
    </row>
    <row r="63" spans="1:10" ht="15.75" customHeight="1" x14ac:dyDescent="0.2">
      <c r="B63" s="946"/>
      <c r="C63" s="946"/>
      <c r="D63" s="946"/>
      <c r="E63" s="946"/>
      <c r="F63" s="946"/>
      <c r="H63" s="10"/>
      <c r="I63" s="2"/>
      <c r="J63" s="571"/>
    </row>
    <row r="64" spans="1:10" ht="18" customHeight="1" x14ac:dyDescent="0.25">
      <c r="B64" s="1230" t="str">
        <f>"Kosten im Monat im Jahr "&amp;Einstellungen!C4</f>
        <v>Kosten im Monat im Jahr 2023</v>
      </c>
      <c r="C64" s="1230"/>
      <c r="D64" s="1230"/>
      <c r="E64" s="1230"/>
      <c r="F64" s="1230"/>
      <c r="G64" s="14"/>
      <c r="H64" s="121" t="e">
        <f>IF(Einstellungen!$C$25,ROUND(($H$62*($D$10/12)),2),"--")</f>
        <v>#DIV/0!</v>
      </c>
      <c r="I64" s="2"/>
      <c r="J64" s="572"/>
    </row>
    <row r="65" spans="1:12" ht="15.75" customHeight="1" x14ac:dyDescent="0.25">
      <c r="A65" s="7"/>
      <c r="B65" s="7"/>
      <c r="C65" s="7"/>
      <c r="D65" s="7"/>
      <c r="E65" s="7"/>
      <c r="F65" s="7"/>
      <c r="G65" s="7"/>
      <c r="H65" s="11"/>
      <c r="I65" s="12"/>
      <c r="J65" s="372"/>
    </row>
    <row r="66" spans="1:12" ht="56.25" customHeight="1" x14ac:dyDescent="0.25">
      <c r="A66" s="50" t="str">
        <f>IF(Einstellungen!C24,"4.","")</f>
        <v>4.</v>
      </c>
      <c r="B66" s="1229" t="str">
        <f>IF(Einstellungen!C24,"Tagessatz für Kinder, die ihren gewöhnlichen Aufenthalt  im LK PM haben und innerhalb des Amtes in einer anderen als die Wohnortgemeinde eine Kita besuchen.","")</f>
        <v>Tagessatz für Kinder, die ihren gewöhnlichen Aufenthalt  im LK PM haben und innerhalb des Amtes in einer anderen als die Wohnortgemeinde eine Kita besuchen.</v>
      </c>
      <c r="C66" s="1229"/>
      <c r="D66" s="1229"/>
      <c r="E66" s="1229"/>
      <c r="F66" s="1229"/>
      <c r="H66" s="232" t="e">
        <f>IF(Einstellungen!$C$24,IF(Einstellungen!$C$25,$I$41-$I$29-(Eingabetabelle!I216*Einstellungen!$C$7),"-"))</f>
        <v>#DIV/0!</v>
      </c>
      <c r="I66" s="7"/>
      <c r="J66" s="572"/>
    </row>
    <row r="67" spans="1:12" ht="15.75" customHeight="1" x14ac:dyDescent="0.2">
      <c r="A67" s="7"/>
      <c r="B67" s="946"/>
      <c r="C67" s="946"/>
      <c r="D67" s="946"/>
      <c r="E67" s="946"/>
      <c r="F67" s="946"/>
      <c r="H67" s="10"/>
      <c r="I67" s="7"/>
      <c r="J67" s="573"/>
    </row>
    <row r="68" spans="1:12" x14ac:dyDescent="0.25">
      <c r="A68" s="7"/>
      <c r="B68" s="1228" t="str">
        <f>IF(Einstellungen!C24,"Kosten im Monat im Jahr "&amp;Einstellungen!C4,"")</f>
        <v>Kosten im Monat im Jahr 2023</v>
      </c>
      <c r="C68" s="1228"/>
      <c r="D68" s="1228"/>
      <c r="E68" s="1228"/>
      <c r="F68" s="1228"/>
      <c r="G68" s="1228"/>
      <c r="H68" s="30" t="e">
        <f>IF(Einstellungen!$C$24,IF(Einstellungen!$C$25,ROUND(($H$66*($D$10/12)),2),"--"),"")</f>
        <v>#DIV/0!</v>
      </c>
      <c r="I68" s="7"/>
      <c r="J68" s="572"/>
    </row>
    <row r="69" spans="1:12" ht="22.9" customHeight="1" x14ac:dyDescent="0.25">
      <c r="A69" s="7"/>
      <c r="B69" s="7"/>
      <c r="C69" s="7"/>
      <c r="D69" s="7"/>
      <c r="E69" s="7"/>
      <c r="F69" s="7"/>
      <c r="G69" s="7"/>
      <c r="H69" s="7"/>
      <c r="I69" s="7"/>
      <c r="J69" s="372"/>
      <c r="L69" s="2"/>
    </row>
    <row r="70" spans="1:12" ht="22.9" customHeight="1" x14ac:dyDescent="0.25">
      <c r="A70" s="8"/>
      <c r="B70" s="15"/>
      <c r="C70" s="7"/>
      <c r="D70" s="7"/>
      <c r="E70" s="7"/>
      <c r="F70" s="7"/>
      <c r="G70" s="7"/>
      <c r="H70" s="7"/>
      <c r="I70" s="7"/>
      <c r="L70" s="28"/>
    </row>
    <row r="71" spans="1:12" ht="22.9" customHeight="1" x14ac:dyDescent="0.25">
      <c r="A71" s="7"/>
      <c r="B71" s="7"/>
      <c r="C71" s="7"/>
      <c r="D71" s="7"/>
      <c r="E71" s="7"/>
      <c r="F71" s="7"/>
      <c r="G71" s="7"/>
      <c r="H71" s="7"/>
      <c r="I71" s="7"/>
      <c r="L71" s="28"/>
    </row>
    <row r="72" spans="1:12" ht="22.9" customHeight="1" x14ac:dyDescent="0.25">
      <c r="A72" s="7"/>
      <c r="B72" s="7"/>
      <c r="C72" s="7"/>
      <c r="D72" s="7"/>
      <c r="E72" s="7"/>
      <c r="F72" s="7"/>
      <c r="G72" s="7"/>
      <c r="H72" s="7"/>
      <c r="I72" s="7"/>
      <c r="L72" s="28"/>
    </row>
    <row r="73" spans="1:12" ht="22.9" customHeight="1" x14ac:dyDescent="0.25">
      <c r="A73" s="7"/>
      <c r="B73" s="7"/>
      <c r="C73" s="7"/>
      <c r="D73" s="7"/>
      <c r="E73" s="7"/>
      <c r="F73" s="7"/>
      <c r="G73" s="7"/>
      <c r="H73" s="7"/>
      <c r="I73" s="7"/>
    </row>
    <row r="74" spans="1:12" ht="22.9" customHeight="1" x14ac:dyDescent="0.25">
      <c r="A74" s="7"/>
      <c r="B74" s="7"/>
      <c r="C74" s="7"/>
      <c r="D74" s="7"/>
      <c r="E74" s="7"/>
      <c r="F74" s="7"/>
      <c r="G74" s="7"/>
      <c r="H74" s="7"/>
      <c r="I74" s="7"/>
    </row>
    <row r="75" spans="1:12" ht="22.9" customHeight="1" x14ac:dyDescent="0.25">
      <c r="A75" s="7"/>
      <c r="B75" s="7"/>
      <c r="C75" s="7"/>
      <c r="D75" s="7"/>
      <c r="E75" s="7"/>
      <c r="F75" s="7"/>
      <c r="G75" s="7"/>
      <c r="H75" s="7"/>
      <c r="I75" s="7"/>
    </row>
    <row r="76" spans="1:12" ht="22.9" customHeight="1" x14ac:dyDescent="0.25">
      <c r="A76" s="7"/>
      <c r="B76" s="7"/>
      <c r="C76" s="7"/>
      <c r="D76" s="7"/>
      <c r="E76" s="7"/>
      <c r="F76" s="7"/>
      <c r="G76" s="7"/>
      <c r="H76" s="7"/>
      <c r="I76" s="7"/>
    </row>
    <row r="77" spans="1:12" ht="22.9" customHeight="1" x14ac:dyDescent="0.25">
      <c r="A77" s="7"/>
      <c r="B77" s="7"/>
      <c r="C77" s="7"/>
      <c r="D77" s="7"/>
      <c r="E77" s="7"/>
      <c r="F77" s="7"/>
      <c r="G77" s="7"/>
      <c r="H77" s="7"/>
      <c r="I77" s="7"/>
    </row>
    <row r="78" spans="1:12" ht="22.9" customHeight="1" x14ac:dyDescent="0.25">
      <c r="A78" s="7"/>
      <c r="B78" s="7"/>
      <c r="C78" s="7"/>
      <c r="D78" s="7"/>
      <c r="E78" s="7"/>
      <c r="F78" s="7"/>
      <c r="G78" s="7"/>
      <c r="H78" s="7"/>
      <c r="I78" s="7"/>
    </row>
    <row r="79" spans="1:12" ht="22.9" customHeight="1" x14ac:dyDescent="0.25">
      <c r="A79" s="7"/>
      <c r="B79" s="7"/>
      <c r="C79" s="7"/>
      <c r="D79" s="7"/>
      <c r="E79" s="7"/>
      <c r="F79" s="7"/>
      <c r="G79" s="7"/>
      <c r="H79" s="7"/>
      <c r="I79" s="7"/>
    </row>
    <row r="80" spans="1:12" ht="22.9" customHeight="1" x14ac:dyDescent="0.25">
      <c r="A80" s="7"/>
      <c r="B80" s="7"/>
      <c r="C80" s="7"/>
      <c r="D80" s="7"/>
      <c r="E80" s="7"/>
      <c r="F80" s="7"/>
      <c r="G80" s="7"/>
      <c r="H80" s="7"/>
      <c r="I80" s="7"/>
    </row>
    <row r="81" spans="1:10" ht="22.9" customHeight="1" x14ac:dyDescent="0.25">
      <c r="A81" s="7"/>
      <c r="B81" s="7"/>
      <c r="C81" s="7"/>
      <c r="D81" s="7"/>
      <c r="E81" s="7"/>
      <c r="F81" s="7"/>
      <c r="G81" s="7"/>
      <c r="H81" s="7"/>
      <c r="I81" s="12"/>
      <c r="J81" s="6"/>
    </row>
    <row r="82" spans="1:10" ht="22.9" customHeight="1" x14ac:dyDescent="0.25">
      <c r="A82" s="7"/>
      <c r="B82" s="7"/>
      <c r="C82" s="7"/>
      <c r="D82" s="7"/>
      <c r="E82" s="7"/>
      <c r="F82" s="7"/>
      <c r="G82" s="7"/>
      <c r="H82" s="7"/>
      <c r="I82" s="7"/>
    </row>
    <row r="83" spans="1:10" ht="22.9" customHeight="1" x14ac:dyDescent="0.25"/>
    <row r="84" spans="1:10" ht="22.9" customHeight="1" x14ac:dyDescent="0.25"/>
    <row r="85" spans="1:10" ht="22.9" customHeight="1" x14ac:dyDescent="0.25"/>
    <row r="86" spans="1:10" ht="22.9" customHeight="1" x14ac:dyDescent="0.25"/>
    <row r="87" spans="1:10" ht="22.9" customHeight="1" x14ac:dyDescent="0.25"/>
    <row r="88" spans="1:10" ht="22.9" customHeight="1" x14ac:dyDescent="0.25"/>
    <row r="89" spans="1:10" ht="22.9" customHeight="1" x14ac:dyDescent="0.25"/>
    <row r="90" spans="1:10" ht="22.9" customHeight="1" x14ac:dyDescent="0.25"/>
    <row r="91" spans="1:10" ht="22.9" customHeight="1" x14ac:dyDescent="0.25"/>
    <row r="92" spans="1:10" ht="22.9" customHeight="1" x14ac:dyDescent="0.25"/>
    <row r="93" spans="1:10" ht="22.9" customHeight="1" x14ac:dyDescent="0.25"/>
    <row r="94" spans="1:10" ht="22.9" customHeight="1" x14ac:dyDescent="0.25"/>
    <row r="95" spans="1:10" ht="22.9" customHeight="1" x14ac:dyDescent="0.25"/>
    <row r="96" spans="1:10" ht="44.25" customHeight="1" x14ac:dyDescent="0.25"/>
    <row r="97" ht="3.75" customHeight="1" x14ac:dyDescent="0.25"/>
    <row r="98" ht="24.75"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40.5" customHeight="1" x14ac:dyDescent="0.25"/>
    <row r="107" ht="20.25" customHeight="1" x14ac:dyDescent="0.25"/>
    <row r="108" ht="18" customHeight="1" x14ac:dyDescent="0.25"/>
    <row r="109" ht="18" customHeight="1" x14ac:dyDescent="0.25"/>
    <row r="110" ht="18" customHeight="1" x14ac:dyDescent="0.25"/>
    <row r="111" ht="18" customHeight="1" x14ac:dyDescent="0.25"/>
    <row r="112" ht="18" customHeight="1" x14ac:dyDescent="0.25"/>
    <row r="113" spans="1:13" ht="26.25" customHeight="1" x14ac:dyDescent="0.25"/>
    <row r="114" spans="1:13" ht="18" customHeight="1" x14ac:dyDescent="0.25"/>
    <row r="115" spans="1:13" ht="18" customHeight="1" x14ac:dyDescent="0.25"/>
    <row r="116" spans="1:13" s="7" customFormat="1" ht="18" customHeight="1" x14ac:dyDescent="0.25">
      <c r="A116" s="1"/>
      <c r="B116" s="1"/>
      <c r="C116" s="1"/>
      <c r="D116" s="1"/>
      <c r="E116" s="1"/>
      <c r="F116" s="1"/>
      <c r="G116" s="1"/>
      <c r="H116" s="1"/>
      <c r="I116" s="1"/>
      <c r="J116" s="283"/>
      <c r="M116" s="15"/>
    </row>
    <row r="117" spans="1:13" s="7" customFormat="1" ht="18" customHeight="1" x14ac:dyDescent="0.25">
      <c r="A117" s="1"/>
      <c r="B117" s="1"/>
      <c r="C117" s="1"/>
      <c r="D117" s="1"/>
      <c r="E117" s="1"/>
      <c r="F117" s="1"/>
      <c r="G117" s="1"/>
      <c r="H117" s="1"/>
      <c r="I117" s="1"/>
      <c r="J117" s="283"/>
    </row>
    <row r="118" spans="1:13" s="7" customFormat="1" ht="18" customHeight="1" x14ac:dyDescent="0.25">
      <c r="A118" s="1"/>
      <c r="B118" s="1"/>
      <c r="C118" s="1"/>
      <c r="D118" s="1"/>
      <c r="E118" s="1"/>
      <c r="F118" s="1"/>
      <c r="G118" s="1"/>
      <c r="H118" s="1"/>
      <c r="I118" s="1"/>
      <c r="J118" s="283"/>
    </row>
    <row r="119" spans="1:13" s="7" customFormat="1" ht="18" customHeight="1" x14ac:dyDescent="0.25">
      <c r="A119" s="1"/>
      <c r="B119" s="1"/>
      <c r="C119" s="1"/>
      <c r="D119" s="1"/>
      <c r="E119" s="1"/>
      <c r="F119" s="1"/>
      <c r="G119" s="1"/>
      <c r="H119" s="1"/>
      <c r="I119" s="1"/>
      <c r="J119" s="283"/>
    </row>
    <row r="120" spans="1:13" s="7" customFormat="1" ht="18" customHeight="1" x14ac:dyDescent="0.25">
      <c r="A120" s="1"/>
      <c r="B120" s="1"/>
      <c r="C120" s="1"/>
      <c r="D120" s="1"/>
      <c r="E120" s="1"/>
      <c r="F120" s="1"/>
      <c r="G120" s="1"/>
      <c r="H120" s="1"/>
      <c r="I120" s="1"/>
      <c r="J120" s="283"/>
    </row>
    <row r="121" spans="1:13" s="7" customFormat="1" ht="18" customHeight="1" x14ac:dyDescent="0.25">
      <c r="A121" s="1"/>
      <c r="B121" s="1"/>
      <c r="C121" s="1"/>
      <c r="D121" s="1"/>
      <c r="E121" s="1"/>
      <c r="F121" s="1"/>
      <c r="G121" s="1"/>
      <c r="H121" s="1"/>
      <c r="I121" s="1"/>
      <c r="J121" s="283"/>
    </row>
    <row r="122" spans="1:13" s="7" customFormat="1" ht="18" customHeight="1" x14ac:dyDescent="0.25">
      <c r="A122" s="1"/>
      <c r="B122" s="1"/>
      <c r="C122" s="1"/>
      <c r="D122" s="1"/>
      <c r="E122" s="1"/>
      <c r="F122" s="1"/>
      <c r="G122" s="1"/>
      <c r="H122" s="1"/>
      <c r="I122" s="1"/>
      <c r="J122" s="283"/>
    </row>
    <row r="123" spans="1:13" s="7" customFormat="1" ht="18" customHeight="1" x14ac:dyDescent="0.25">
      <c r="A123" s="1"/>
      <c r="B123" s="1"/>
      <c r="C123" s="1"/>
      <c r="D123" s="1"/>
      <c r="E123" s="1"/>
      <c r="F123" s="1"/>
      <c r="G123" s="1"/>
      <c r="H123" s="1"/>
      <c r="I123" s="1"/>
      <c r="J123" s="283"/>
    </row>
    <row r="124" spans="1:13" s="7" customFormat="1" ht="18" customHeight="1" x14ac:dyDescent="0.25">
      <c r="A124" s="1"/>
      <c r="B124" s="1"/>
      <c r="C124" s="1"/>
      <c r="D124" s="1"/>
      <c r="E124" s="1"/>
      <c r="F124" s="1"/>
      <c r="G124" s="1"/>
      <c r="H124" s="1"/>
      <c r="I124" s="1"/>
      <c r="J124" s="283"/>
    </row>
    <row r="125" spans="1:13" s="7" customFormat="1" ht="3" customHeight="1" x14ac:dyDescent="0.25">
      <c r="A125" s="1"/>
      <c r="B125" s="1"/>
      <c r="C125" s="1"/>
      <c r="D125" s="1"/>
      <c r="E125" s="1"/>
      <c r="F125" s="1"/>
      <c r="G125" s="1"/>
      <c r="H125" s="1"/>
      <c r="I125" s="1"/>
      <c r="J125" s="283"/>
    </row>
    <row r="126" spans="1:13" s="7" customFormat="1" ht="17.25" customHeight="1" x14ac:dyDescent="0.25">
      <c r="A126" s="1"/>
      <c r="B126" s="1"/>
      <c r="C126" s="1"/>
      <c r="D126" s="1"/>
      <c r="E126" s="1"/>
      <c r="F126" s="1"/>
      <c r="G126" s="1"/>
      <c r="H126" s="1"/>
      <c r="I126" s="1"/>
      <c r="J126" s="283"/>
    </row>
    <row r="127" spans="1:13" s="7" customFormat="1" ht="18" customHeight="1" x14ac:dyDescent="0.25">
      <c r="A127" s="1"/>
      <c r="B127" s="1"/>
      <c r="C127" s="1"/>
      <c r="D127" s="1"/>
      <c r="E127" s="1"/>
      <c r="F127" s="1"/>
      <c r="G127" s="1"/>
      <c r="H127" s="1"/>
      <c r="I127" s="1"/>
      <c r="J127" s="283"/>
    </row>
    <row r="128" spans="1:13" s="7" customFormat="1" ht="7.5" customHeight="1" x14ac:dyDescent="0.25">
      <c r="A128" s="1"/>
      <c r="B128" s="1"/>
      <c r="C128" s="1"/>
      <c r="D128" s="1"/>
      <c r="E128" s="1"/>
      <c r="F128" s="1"/>
      <c r="G128" s="1"/>
      <c r="H128" s="1"/>
      <c r="I128" s="1"/>
      <c r="J128" s="283"/>
    </row>
    <row r="129" spans="1:10" s="7" customFormat="1" ht="15.75" customHeight="1" x14ac:dyDescent="0.25">
      <c r="A129" s="1"/>
      <c r="B129" s="1"/>
      <c r="C129" s="1"/>
      <c r="D129" s="1"/>
      <c r="E129" s="1"/>
      <c r="F129" s="1"/>
      <c r="G129" s="1"/>
      <c r="H129" s="1"/>
      <c r="I129" s="1"/>
      <c r="J129" s="283"/>
    </row>
    <row r="130" spans="1:10" s="7" customFormat="1" ht="3" customHeight="1" x14ac:dyDescent="0.25">
      <c r="A130" s="1"/>
      <c r="B130" s="1"/>
      <c r="C130" s="1"/>
      <c r="D130" s="1"/>
      <c r="E130" s="1"/>
      <c r="F130" s="1"/>
      <c r="G130" s="1"/>
      <c r="H130" s="1"/>
      <c r="I130" s="1"/>
      <c r="J130" s="283"/>
    </row>
    <row r="131" spans="1:10" s="7" customFormat="1" x14ac:dyDescent="0.25">
      <c r="A131" s="1"/>
      <c r="B131" s="1"/>
      <c r="C131" s="1"/>
      <c r="D131" s="1"/>
      <c r="E131" s="1"/>
      <c r="F131" s="1"/>
      <c r="G131" s="1"/>
      <c r="H131" s="1"/>
      <c r="I131" s="1"/>
      <c r="J131" s="283"/>
    </row>
    <row r="132" spans="1:10" s="7" customFormat="1" x14ac:dyDescent="0.25">
      <c r="A132" s="1"/>
      <c r="B132" s="1"/>
      <c r="C132" s="1"/>
      <c r="D132" s="1"/>
      <c r="E132" s="1"/>
      <c r="F132" s="1"/>
      <c r="G132" s="1"/>
      <c r="H132" s="1"/>
      <c r="I132" s="1"/>
      <c r="J132" s="283"/>
    </row>
    <row r="133" spans="1:10" s="7" customFormat="1" x14ac:dyDescent="0.25">
      <c r="A133" s="1"/>
      <c r="B133" s="1"/>
      <c r="C133" s="1"/>
      <c r="D133" s="1"/>
      <c r="E133" s="1"/>
      <c r="F133" s="1"/>
      <c r="G133" s="1"/>
      <c r="H133" s="1"/>
      <c r="I133" s="1"/>
      <c r="J133" s="283"/>
    </row>
    <row r="134" spans="1:10" s="7" customFormat="1" x14ac:dyDescent="0.25">
      <c r="A134" s="1"/>
      <c r="B134" s="1"/>
      <c r="C134" s="1"/>
      <c r="D134" s="1"/>
      <c r="E134" s="1"/>
      <c r="F134" s="1"/>
      <c r="G134" s="1"/>
      <c r="H134" s="1"/>
      <c r="I134" s="1"/>
      <c r="J134" s="283"/>
    </row>
    <row r="135" spans="1:10" s="7" customFormat="1" x14ac:dyDescent="0.25">
      <c r="A135" s="1"/>
      <c r="B135" s="1"/>
      <c r="C135" s="1"/>
      <c r="D135" s="1"/>
      <c r="E135" s="1"/>
      <c r="F135" s="1"/>
      <c r="G135" s="1"/>
      <c r="H135" s="1"/>
      <c r="I135" s="1"/>
      <c r="J135" s="283"/>
    </row>
    <row r="136" spans="1:10" s="7" customFormat="1" x14ac:dyDescent="0.25">
      <c r="A136" s="1"/>
      <c r="B136" s="1"/>
      <c r="C136" s="1"/>
      <c r="D136" s="1"/>
      <c r="E136" s="1"/>
      <c r="F136" s="1"/>
      <c r="G136" s="1"/>
      <c r="H136" s="1"/>
      <c r="I136" s="1"/>
      <c r="J136" s="283"/>
    </row>
    <row r="137" spans="1:10" s="7" customFormat="1" x14ac:dyDescent="0.25">
      <c r="A137" s="1"/>
      <c r="B137" s="1"/>
      <c r="C137" s="1"/>
      <c r="D137" s="1"/>
      <c r="E137" s="1"/>
      <c r="F137" s="1"/>
      <c r="G137" s="1"/>
      <c r="H137" s="1"/>
      <c r="I137" s="1"/>
      <c r="J137" s="283"/>
    </row>
    <row r="138" spans="1:10" s="7" customFormat="1" x14ac:dyDescent="0.25">
      <c r="A138" s="1"/>
      <c r="B138" s="1"/>
      <c r="C138" s="1"/>
      <c r="D138" s="1"/>
      <c r="E138" s="1"/>
      <c r="F138" s="1"/>
      <c r="G138" s="1"/>
      <c r="H138" s="1"/>
      <c r="I138" s="1"/>
      <c r="J138" s="283"/>
    </row>
    <row r="139" spans="1:10" s="7" customFormat="1" x14ac:dyDescent="0.25">
      <c r="A139" s="1"/>
      <c r="B139" s="1"/>
      <c r="C139" s="1"/>
      <c r="D139" s="1"/>
      <c r="E139" s="1"/>
      <c r="F139" s="1"/>
      <c r="G139" s="1"/>
      <c r="H139" s="1"/>
      <c r="I139" s="1"/>
      <c r="J139" s="283"/>
    </row>
    <row r="140" spans="1:10" s="7" customFormat="1" x14ac:dyDescent="0.25">
      <c r="A140" s="1"/>
      <c r="B140" s="1"/>
      <c r="C140" s="1"/>
      <c r="D140" s="1"/>
      <c r="E140" s="1"/>
      <c r="F140" s="1"/>
      <c r="G140" s="1"/>
      <c r="H140" s="1"/>
      <c r="I140" s="1"/>
      <c r="J140" s="283"/>
    </row>
    <row r="141" spans="1:10" s="7" customFormat="1" x14ac:dyDescent="0.25">
      <c r="A141" s="1"/>
      <c r="B141" s="1"/>
      <c r="C141" s="1"/>
      <c r="D141" s="1"/>
      <c r="E141" s="1"/>
      <c r="F141" s="1"/>
      <c r="G141" s="1"/>
      <c r="H141" s="1"/>
      <c r="I141" s="1"/>
      <c r="J141" s="283"/>
    </row>
    <row r="142" spans="1:10" s="7" customFormat="1" x14ac:dyDescent="0.25">
      <c r="A142" s="1"/>
      <c r="B142" s="1"/>
      <c r="C142" s="1"/>
      <c r="D142" s="1"/>
      <c r="E142" s="1"/>
      <c r="F142" s="1"/>
      <c r="G142" s="1"/>
      <c r="H142" s="1"/>
      <c r="I142" s="1"/>
      <c r="J142" s="283"/>
    </row>
    <row r="143" spans="1:10" s="7" customFormat="1" x14ac:dyDescent="0.25">
      <c r="A143" s="1"/>
      <c r="B143" s="1"/>
      <c r="C143" s="1"/>
      <c r="D143" s="1"/>
      <c r="E143" s="1"/>
      <c r="F143" s="1"/>
      <c r="G143" s="1"/>
      <c r="H143" s="1"/>
      <c r="I143" s="1"/>
      <c r="J143" s="283"/>
    </row>
    <row r="144" spans="1:10" s="7" customFormat="1" x14ac:dyDescent="0.25">
      <c r="A144" s="1"/>
      <c r="B144" s="1"/>
      <c r="C144" s="1"/>
      <c r="D144" s="1"/>
      <c r="E144" s="1"/>
      <c r="F144" s="1"/>
      <c r="G144" s="1"/>
      <c r="H144" s="1"/>
      <c r="I144" s="1"/>
      <c r="J144" s="283"/>
    </row>
    <row r="145" spans="1:10" s="7" customFormat="1" x14ac:dyDescent="0.25">
      <c r="A145" s="1"/>
      <c r="B145" s="1"/>
      <c r="C145" s="1"/>
      <c r="D145" s="1"/>
      <c r="E145" s="1"/>
      <c r="F145" s="1"/>
      <c r="G145" s="1"/>
      <c r="H145" s="1"/>
      <c r="I145" s="1"/>
      <c r="J145" s="283"/>
    </row>
    <row r="146" spans="1:10" s="7" customFormat="1" x14ac:dyDescent="0.25">
      <c r="A146" s="1"/>
      <c r="B146" s="1"/>
      <c r="C146" s="1"/>
      <c r="D146" s="1"/>
      <c r="E146" s="1"/>
      <c r="F146" s="1"/>
      <c r="G146" s="1"/>
      <c r="H146" s="1"/>
      <c r="I146" s="1"/>
      <c r="J146" s="283"/>
    </row>
    <row r="147" spans="1:10" s="7" customFormat="1" x14ac:dyDescent="0.25">
      <c r="A147" s="1"/>
      <c r="B147" s="1"/>
      <c r="C147" s="1"/>
      <c r="D147" s="1"/>
      <c r="E147" s="1"/>
      <c r="F147" s="1"/>
      <c r="G147" s="1"/>
      <c r="H147" s="1"/>
      <c r="I147" s="1"/>
      <c r="J147" s="283"/>
    </row>
    <row r="148" spans="1:10" s="7" customFormat="1" x14ac:dyDescent="0.25">
      <c r="A148" s="1"/>
      <c r="B148" s="1"/>
      <c r="C148" s="1"/>
      <c r="D148" s="1"/>
      <c r="E148" s="1"/>
      <c r="F148" s="1"/>
      <c r="G148" s="1"/>
      <c r="H148" s="1"/>
      <c r="I148" s="1"/>
      <c r="J148" s="283"/>
    </row>
    <row r="149" spans="1:10" s="7" customFormat="1" x14ac:dyDescent="0.25">
      <c r="A149" s="1"/>
      <c r="B149" s="1"/>
      <c r="C149" s="1"/>
      <c r="D149" s="1"/>
      <c r="E149" s="1"/>
      <c r="F149" s="1"/>
      <c r="G149" s="1"/>
      <c r="H149" s="1"/>
      <c r="I149" s="1"/>
      <c r="J149" s="283"/>
    </row>
    <row r="150" spans="1:10" s="7" customFormat="1" x14ac:dyDescent="0.25">
      <c r="A150" s="1"/>
      <c r="B150" s="1"/>
      <c r="C150" s="1"/>
      <c r="D150" s="1"/>
      <c r="E150" s="1"/>
      <c r="F150" s="1"/>
      <c r="G150" s="1"/>
      <c r="H150" s="1"/>
      <c r="I150" s="1"/>
      <c r="J150" s="283"/>
    </row>
    <row r="151" spans="1:10" s="7" customFormat="1" x14ac:dyDescent="0.25">
      <c r="A151" s="1"/>
      <c r="B151" s="1"/>
      <c r="C151" s="1"/>
      <c r="D151" s="1"/>
      <c r="E151" s="1"/>
      <c r="F151" s="1"/>
      <c r="G151" s="1"/>
      <c r="H151" s="1"/>
      <c r="I151" s="1"/>
      <c r="J151" s="283"/>
    </row>
    <row r="152" spans="1:10" s="7" customFormat="1" x14ac:dyDescent="0.25">
      <c r="A152" s="1"/>
      <c r="B152" s="1"/>
      <c r="C152" s="1"/>
      <c r="D152" s="1"/>
      <c r="E152" s="1"/>
      <c r="F152" s="1"/>
      <c r="G152" s="1"/>
      <c r="H152" s="1"/>
      <c r="I152" s="1"/>
      <c r="J152" s="283"/>
    </row>
    <row r="153" spans="1:10" s="7" customFormat="1" x14ac:dyDescent="0.25">
      <c r="A153" s="1"/>
      <c r="B153" s="1"/>
      <c r="C153" s="1"/>
      <c r="D153" s="1"/>
      <c r="E153" s="1"/>
      <c r="F153" s="1"/>
      <c r="G153" s="1"/>
      <c r="H153" s="1"/>
      <c r="I153" s="1"/>
      <c r="J153" s="283"/>
    </row>
    <row r="154" spans="1:10" s="7" customFormat="1" x14ac:dyDescent="0.25">
      <c r="A154" s="1"/>
      <c r="B154" s="1"/>
      <c r="C154" s="1"/>
      <c r="D154" s="1"/>
      <c r="E154" s="1"/>
      <c r="F154" s="1"/>
      <c r="G154" s="1"/>
      <c r="H154" s="1"/>
      <c r="I154" s="1"/>
      <c r="J154" s="283"/>
    </row>
    <row r="155" spans="1:10" s="7" customFormat="1" x14ac:dyDescent="0.25">
      <c r="A155" s="1"/>
      <c r="B155" s="1"/>
      <c r="C155" s="1"/>
      <c r="D155" s="1"/>
      <c r="E155" s="1"/>
      <c r="F155" s="1"/>
      <c r="G155" s="1"/>
      <c r="H155" s="1"/>
      <c r="I155" s="1"/>
      <c r="J155" s="283"/>
    </row>
    <row r="156" spans="1:10" s="7" customFormat="1" x14ac:dyDescent="0.25">
      <c r="A156" s="1"/>
      <c r="B156" s="1"/>
      <c r="C156" s="1"/>
      <c r="D156" s="1"/>
      <c r="E156" s="1"/>
      <c r="F156" s="1"/>
      <c r="G156" s="1"/>
      <c r="H156" s="1"/>
      <c r="I156" s="1"/>
      <c r="J156" s="283"/>
    </row>
    <row r="157" spans="1:10" s="7" customFormat="1" x14ac:dyDescent="0.25">
      <c r="A157" s="1"/>
      <c r="B157" s="1"/>
      <c r="C157" s="1"/>
      <c r="D157" s="1"/>
      <c r="E157" s="1"/>
      <c r="F157" s="1"/>
      <c r="G157" s="1"/>
      <c r="H157" s="1"/>
      <c r="I157" s="1"/>
      <c r="J157" s="283"/>
    </row>
    <row r="158" spans="1:10" s="7" customFormat="1" x14ac:dyDescent="0.25">
      <c r="A158" s="1"/>
      <c r="B158" s="1"/>
      <c r="C158" s="1"/>
      <c r="D158" s="1"/>
      <c r="E158" s="1"/>
      <c r="F158" s="1"/>
      <c r="G158" s="1"/>
      <c r="H158" s="1"/>
      <c r="I158" s="1"/>
      <c r="J158" s="283"/>
    </row>
  </sheetData>
  <sheetProtection password="CA75" sheet="1" objects="1" scenarios="1"/>
  <mergeCells count="57">
    <mergeCell ref="B55:F55"/>
    <mergeCell ref="B51:F51"/>
    <mergeCell ref="B47:F47"/>
    <mergeCell ref="B41:F41"/>
    <mergeCell ref="B32:I32"/>
    <mergeCell ref="B37:F37"/>
    <mergeCell ref="B29:F29"/>
    <mergeCell ref="B40:F40"/>
    <mergeCell ref="E20:H20"/>
    <mergeCell ref="A39:I39"/>
    <mergeCell ref="B25:F25"/>
    <mergeCell ref="B31:F31"/>
    <mergeCell ref="B68:G68"/>
    <mergeCell ref="B62:F62"/>
    <mergeCell ref="B42:F42"/>
    <mergeCell ref="B43:F43"/>
    <mergeCell ref="B44:F44"/>
    <mergeCell ref="B56:F56"/>
    <mergeCell ref="B64:F64"/>
    <mergeCell ref="B48:F48"/>
    <mergeCell ref="B66:F66"/>
    <mergeCell ref="B60:E60"/>
    <mergeCell ref="B46:F46"/>
    <mergeCell ref="B58:F58"/>
    <mergeCell ref="B45:F45"/>
    <mergeCell ref="B49:F49"/>
    <mergeCell ref="B50:F50"/>
    <mergeCell ref="B54:F54"/>
    <mergeCell ref="A1:I1"/>
    <mergeCell ref="A2:I2"/>
    <mergeCell ref="A3:I3"/>
    <mergeCell ref="E4:I4"/>
    <mergeCell ref="E5:I5"/>
    <mergeCell ref="E11:H11"/>
    <mergeCell ref="E7:I7"/>
    <mergeCell ref="A8:C8"/>
    <mergeCell ref="E9:G9"/>
    <mergeCell ref="E6:I6"/>
    <mergeCell ref="A9:C9"/>
    <mergeCell ref="E10:H10"/>
    <mergeCell ref="E8:F8"/>
    <mergeCell ref="E12:H12"/>
    <mergeCell ref="A13:D13"/>
    <mergeCell ref="F13:I13"/>
    <mergeCell ref="B27:F27"/>
    <mergeCell ref="B36:F36"/>
    <mergeCell ref="I25:I27"/>
    <mergeCell ref="E17:H17"/>
    <mergeCell ref="B24:F24"/>
    <mergeCell ref="B26:F26"/>
    <mergeCell ref="F14:I14"/>
    <mergeCell ref="E18:H18"/>
    <mergeCell ref="E19:H19"/>
    <mergeCell ref="A14:D14"/>
    <mergeCell ref="A15:I15"/>
    <mergeCell ref="E16:H16"/>
    <mergeCell ref="A22:F22"/>
  </mergeCells>
  <conditionalFormatting sqref="B68:H68">
    <cfRule type="notContainsBlanks" dxfId="41" priority="7">
      <formula>LEN(TRIM(B68))&gt;0</formula>
    </cfRule>
  </conditionalFormatting>
  <conditionalFormatting sqref="H66">
    <cfRule type="notContainsBlanks" dxfId="40" priority="3">
      <formula>LEN(TRIM(H66))&gt;0</formula>
    </cfRule>
  </conditionalFormatting>
  <conditionalFormatting sqref="J66">
    <cfRule type="notContainsBlanks" dxfId="39" priority="2">
      <formula>LEN(TRIM(J66))&gt;0</formula>
    </cfRule>
  </conditionalFormatting>
  <conditionalFormatting sqref="J68">
    <cfRule type="notContainsBlanks" dxfId="38" priority="1">
      <formula>LEN(TRIM(J68))&gt;0</formula>
    </cfRule>
  </conditionalFormatting>
  <printOptions horizontalCentered="1"/>
  <pageMargins left="0.98425196850393704" right="0.27559055118110237" top="0.27559055118110237" bottom="0.15748031496062992" header="0.39370078740157483" footer="0.15748031496062992"/>
  <pageSetup paperSize="9" scale="45" orientation="portrait" r:id="rId1"/>
  <headerFooter alignWithMargins="0">
    <oddFooter>&amp;Lgedruckt am: &amp;D&amp;RSeite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pageSetUpPr fitToPage="1"/>
  </sheetPr>
  <dimension ref="A1:M159"/>
  <sheetViews>
    <sheetView topLeftCell="A2" zoomScale="85" zoomScaleNormal="85" workbookViewId="0">
      <selection activeCell="A2" sqref="A2:I2"/>
    </sheetView>
  </sheetViews>
  <sheetFormatPr baseColWidth="10" defaultColWidth="11.42578125" defaultRowHeight="15" outlineLevelRow="1" outlineLevelCol="1" x14ac:dyDescent="0.2"/>
  <cols>
    <col min="1" max="1" width="13.140625" style="1" customWidth="1"/>
    <col min="2" max="3" width="11.5703125" style="1" customWidth="1"/>
    <col min="4" max="4" width="15" style="1" customWidth="1"/>
    <col min="5" max="5" width="11.5703125" style="1" customWidth="1"/>
    <col min="6" max="6" width="15" style="1" customWidth="1"/>
    <col min="7" max="9" width="20.5703125" style="1" customWidth="1"/>
    <col min="10" max="10" width="20.5703125" style="285" hidden="1" customWidth="1" outlineLevel="1"/>
    <col min="11" max="11" width="11.42578125" style="1" collapsed="1"/>
    <col min="12" max="12" width="19.140625" style="1" customWidth="1"/>
    <col min="13" max="14" width="11.42578125" style="1" customWidth="1"/>
    <col min="15" max="15" width="16.140625" style="1" customWidth="1"/>
    <col min="16" max="16" width="11.42578125" style="1" customWidth="1"/>
    <col min="17" max="16384" width="11.42578125" style="1"/>
  </cols>
  <sheetData>
    <row r="1" spans="1:11" ht="33.75" hidden="1" customHeight="1" outlineLevel="1" thickBot="1" x14ac:dyDescent="0.25">
      <c r="A1" s="1265" t="str">
        <f>Eingabetabelle!A1</f>
        <v>Diese Datei ist Eigentum des Landratsamtes Potsdam-Mittelmark. Eine unbefugte Weitergabe an Dritte ist nicht gestattet!
Stand: 23.08.2022</v>
      </c>
      <c r="B1" s="1266"/>
      <c r="C1" s="1266"/>
      <c r="D1" s="1266"/>
      <c r="E1" s="1266"/>
      <c r="F1" s="1266"/>
      <c r="G1" s="1266"/>
      <c r="H1" s="1266"/>
      <c r="I1" s="1266"/>
      <c r="J1" s="381"/>
      <c r="K1" s="29"/>
    </row>
    <row r="2" spans="1:11" ht="55.5" customHeight="1" collapsed="1" x14ac:dyDescent="0.25">
      <c r="A2" s="1267" t="str">
        <f>Eingabetabelle!$A$2</f>
        <v>Berechnung der Entgelte für Kindertagesstätten im Landkreis Potsdam-Mittelmark
für das Jahr 2023
Rechtsstand: 01.08.2022</v>
      </c>
      <c r="B2" s="1268"/>
      <c r="C2" s="1268"/>
      <c r="D2" s="1268"/>
      <c r="E2" s="1269"/>
      <c r="F2" s="1269"/>
      <c r="G2" s="1269"/>
      <c r="H2" s="1269"/>
      <c r="I2" s="1270"/>
      <c r="J2" s="284"/>
    </row>
    <row r="3" spans="1:11" ht="27.75" customHeight="1" x14ac:dyDescent="0.25">
      <c r="A3" s="1271" t="s">
        <v>37</v>
      </c>
      <c r="B3" s="1196"/>
      <c r="C3" s="1196"/>
      <c r="D3" s="1196"/>
      <c r="E3" s="1196"/>
      <c r="F3" s="1196"/>
      <c r="G3" s="1196"/>
      <c r="H3" s="1196"/>
      <c r="I3" s="1272"/>
      <c r="J3" s="284"/>
    </row>
    <row r="4" spans="1:11" ht="22.9" customHeight="1" x14ac:dyDescent="0.25">
      <c r="A4" s="84" t="s">
        <v>0</v>
      </c>
      <c r="B4" s="85"/>
      <c r="C4" s="86"/>
      <c r="D4" s="83"/>
      <c r="E4" s="1289">
        <f>Eingabetabelle!$E$3</f>
        <v>0</v>
      </c>
      <c r="F4" s="1290"/>
      <c r="G4" s="1290"/>
      <c r="H4" s="1290"/>
      <c r="I4" s="1288"/>
      <c r="J4" s="284"/>
    </row>
    <row r="5" spans="1:11" ht="22.9" customHeight="1" x14ac:dyDescent="0.25">
      <c r="A5" s="87" t="s">
        <v>1</v>
      </c>
      <c r="B5" s="88"/>
      <c r="C5" s="89"/>
      <c r="D5" s="83"/>
      <c r="E5" s="1289">
        <f>Eingabetabelle!$E$4</f>
        <v>0</v>
      </c>
      <c r="F5" s="1290"/>
      <c r="G5" s="1290"/>
      <c r="H5" s="1290"/>
      <c r="I5" s="1288"/>
      <c r="J5" s="284"/>
    </row>
    <row r="6" spans="1:11" ht="22.9" customHeight="1" x14ac:dyDescent="0.25">
      <c r="A6" s="87" t="s">
        <v>2</v>
      </c>
      <c r="B6" s="88"/>
      <c r="C6" s="89"/>
      <c r="D6" s="83"/>
      <c r="E6" s="1289">
        <f>Eingabetabelle!$E$7</f>
        <v>0</v>
      </c>
      <c r="F6" s="1290"/>
      <c r="G6" s="1290"/>
      <c r="H6" s="1290"/>
      <c r="I6" s="1288"/>
      <c r="J6" s="284"/>
    </row>
    <row r="7" spans="1:11" ht="24" customHeight="1" x14ac:dyDescent="0.25">
      <c r="A7" s="947" t="s">
        <v>3</v>
      </c>
      <c r="B7" s="113"/>
      <c r="C7" s="943"/>
      <c r="D7" s="83"/>
      <c r="E7" s="1286">
        <f>Eingabetabelle!$E$8</f>
        <v>0</v>
      </c>
      <c r="F7" s="1287"/>
      <c r="G7" s="1287"/>
      <c r="H7" s="1287"/>
      <c r="I7" s="1288"/>
      <c r="J7" s="284"/>
    </row>
    <row r="8" spans="1:11" ht="24" customHeight="1" x14ac:dyDescent="0.25">
      <c r="A8" s="1263" t="s">
        <v>88</v>
      </c>
      <c r="B8" s="1091"/>
      <c r="C8" s="1200"/>
      <c r="D8" s="609" t="str">
        <f>Eingabetabelle!$D$9</f>
        <v>ja</v>
      </c>
      <c r="E8" s="1296" t="s">
        <v>8</v>
      </c>
      <c r="F8" s="1296"/>
      <c r="G8" s="1296"/>
      <c r="H8" s="1296"/>
      <c r="I8" s="772" t="str">
        <f>Einstellungen!C11&amp;"/"&amp;Einstellungen!D11</f>
        <v>0,8/10</v>
      </c>
      <c r="J8" s="284"/>
    </row>
    <row r="9" spans="1:11" ht="19.5" customHeight="1" x14ac:dyDescent="0.25">
      <c r="A9" s="1264" t="s">
        <v>4</v>
      </c>
      <c r="B9" s="1112"/>
      <c r="C9" s="1112"/>
      <c r="D9" s="610">
        <f>Eingabetabelle!$D$10</f>
        <v>0</v>
      </c>
      <c r="E9" s="1297" t="s">
        <v>73</v>
      </c>
      <c r="F9" s="1297"/>
      <c r="G9" s="1297"/>
      <c r="H9" s="1297"/>
      <c r="I9" s="773">
        <f>ROUND(D9*Einstellungen!C11/Einstellungen!D11,3)</f>
        <v>0</v>
      </c>
      <c r="J9" s="284"/>
    </row>
    <row r="10" spans="1:11" ht="22.9" customHeight="1" x14ac:dyDescent="0.25">
      <c r="A10" s="84" t="s">
        <v>5</v>
      </c>
      <c r="B10" s="85"/>
      <c r="C10" s="86"/>
      <c r="D10" s="617">
        <f>Eingabetabelle!$D$11</f>
        <v>250</v>
      </c>
      <c r="E10" s="1207" t="str">
        <f>Eingabetabelle!E11</f>
        <v xml:space="preserve"> Durchschnittssatz ErzieherIn pro Monat</v>
      </c>
      <c r="F10" s="1208"/>
      <c r="G10" s="1208"/>
      <c r="H10" s="1209"/>
      <c r="I10" s="114">
        <f>Eingabetabelle!I11</f>
        <v>0</v>
      </c>
      <c r="J10" s="284"/>
    </row>
    <row r="11" spans="1:11" ht="22.9" customHeight="1" x14ac:dyDescent="0.25">
      <c r="A11" s="87" t="s">
        <v>6</v>
      </c>
      <c r="B11" s="88"/>
      <c r="C11" s="89"/>
      <c r="D11" s="618">
        <f>Eingabetabelle!$D$12</f>
        <v>0</v>
      </c>
      <c r="E11" s="1207" t="str">
        <f>Eingabetabelle!E12</f>
        <v xml:space="preserve"> Durchschnittssatz LeiterIn pro Monat</v>
      </c>
      <c r="F11" s="1208"/>
      <c r="G11" s="1208"/>
      <c r="H11" s="1209"/>
      <c r="I11" s="114">
        <f>Eingabetabelle!I12</f>
        <v>0</v>
      </c>
      <c r="J11" s="284"/>
    </row>
    <row r="12" spans="1:11" ht="22.5" customHeight="1" thickBot="1" x14ac:dyDescent="0.3">
      <c r="A12" s="91" t="s">
        <v>7</v>
      </c>
      <c r="B12" s="92"/>
      <c r="C12" s="93"/>
      <c r="D12" s="699">
        <f>Eingabetabelle!$D$13</f>
        <v>0.95</v>
      </c>
      <c r="E12" s="1241" t="str">
        <f>Eingabetabelle!E13</f>
        <v xml:space="preserve"> Durchschnittssatz gemäß KitaLAV</v>
      </c>
      <c r="F12" s="1241"/>
      <c r="G12" s="1241"/>
      <c r="H12" s="1242"/>
      <c r="I12" s="114">
        <f>Eingabetabelle!I13</f>
        <v>0</v>
      </c>
      <c r="J12" s="284"/>
    </row>
    <row r="13" spans="1:11" ht="22.5" customHeight="1" x14ac:dyDescent="0.25">
      <c r="A13" s="1243" t="str">
        <f>Eingabetabelle!A14</f>
        <v>Jahresmittel der belegten Plätze des Vorjahres:</v>
      </c>
      <c r="B13" s="1211"/>
      <c r="C13" s="1211"/>
      <c r="D13" s="1211"/>
      <c r="E13" s="237">
        <f>Eingabetabelle!E14</f>
        <v>0</v>
      </c>
      <c r="F13" s="1212"/>
      <c r="G13" s="1213"/>
      <c r="H13" s="1213"/>
      <c r="I13" s="1311"/>
      <c r="J13" s="284"/>
    </row>
    <row r="14" spans="1:11" ht="22.5" customHeight="1" thickBot="1" x14ac:dyDescent="0.3">
      <c r="A14" s="1259" t="s">
        <v>72</v>
      </c>
      <c r="B14" s="1053"/>
      <c r="C14" s="1053"/>
      <c r="D14" s="1053"/>
      <c r="E14" s="238">
        <f>Eingabetabelle!$E$15</f>
        <v>0</v>
      </c>
      <c r="F14" s="1181"/>
      <c r="G14" s="1182"/>
      <c r="H14" s="1182"/>
      <c r="I14" s="1291"/>
      <c r="J14" s="284"/>
    </row>
    <row r="15" spans="1:11" ht="22.5" customHeight="1" x14ac:dyDescent="0.25">
      <c r="A15" s="1292" t="s">
        <v>67</v>
      </c>
      <c r="B15" s="1293"/>
      <c r="C15" s="1293"/>
      <c r="D15" s="1293"/>
      <c r="E15" s="1294"/>
      <c r="F15" s="1294"/>
      <c r="G15" s="1294"/>
      <c r="H15" s="1294"/>
      <c r="I15" s="1295"/>
      <c r="J15" s="284"/>
    </row>
    <row r="16" spans="1:11" ht="30" customHeight="1" x14ac:dyDescent="0.25">
      <c r="A16" s="874" t="str">
        <f>Eingabetabelle!A17</f>
        <v>Stichtag</v>
      </c>
      <c r="B16" s="115" t="str">
        <f>Eingabetabelle!B17</f>
        <v>päd. LA</v>
      </c>
      <c r="C16" s="116" t="str">
        <f>Eingabetabelle!C17</f>
        <v xml:space="preserve">Stichtag </v>
      </c>
      <c r="D16" s="117" t="str">
        <f>Eingabetabelle!D17</f>
        <v>org. LA</v>
      </c>
      <c r="E16" s="1307" t="str">
        <f>Eingabetabelle!E17</f>
        <v xml:space="preserve">Durchschnittlicher päd. Leitungsanteil des Vorjahres: </v>
      </c>
      <c r="F16" s="1307"/>
      <c r="G16" s="1307"/>
      <c r="H16" s="1307"/>
      <c r="I16" s="864">
        <f>Eingabetabelle!I17</f>
        <v>0.25</v>
      </c>
      <c r="J16" s="284"/>
    </row>
    <row r="17" spans="1:10" ht="22.5" customHeight="1" thickBot="1" x14ac:dyDescent="0.3">
      <c r="A17" s="96" t="str">
        <f>Eingabetabelle!A18</f>
        <v>01.12.</v>
      </c>
      <c r="B17" s="611">
        <f>Eingabetabelle!B18</f>
        <v>0.25</v>
      </c>
      <c r="C17" s="116" t="str">
        <f>Eingabetabelle!C18</f>
        <v>01.12.</v>
      </c>
      <c r="D17" s="613">
        <f>Eingabetabelle!D18</f>
        <v>0.25</v>
      </c>
      <c r="E17" s="1303" t="str">
        <f>Eingabetabelle!E18</f>
        <v>Durchschnittlicher org. Leitungsanteil des Vorjahres:</v>
      </c>
      <c r="F17" s="1303"/>
      <c r="G17" s="1303"/>
      <c r="H17" s="1303"/>
      <c r="I17" s="866">
        <f>Eingabetabelle!I18</f>
        <v>0.25</v>
      </c>
      <c r="J17" s="284"/>
    </row>
    <row r="18" spans="1:10" ht="22.5" customHeight="1" x14ac:dyDescent="0.25">
      <c r="A18" s="96" t="str">
        <f>Eingabetabelle!A19</f>
        <v>01.03.</v>
      </c>
      <c r="B18" s="611">
        <f>Eingabetabelle!B19</f>
        <v>0.25</v>
      </c>
      <c r="C18" s="116" t="str">
        <f>Eingabetabelle!C19</f>
        <v>01.03.</v>
      </c>
      <c r="D18" s="613">
        <f>Eingabetabelle!D19</f>
        <v>0.25</v>
      </c>
      <c r="E18" s="1308" t="str">
        <f>Eingabetabelle!E19</f>
        <v>Betreuungsalter 0 bis unter 3 Jahre</v>
      </c>
      <c r="F18" s="1309"/>
      <c r="G18" s="1309"/>
      <c r="H18" s="1310"/>
      <c r="I18" s="867" t="str">
        <f>Eingabetabelle!I19</f>
        <v>ja</v>
      </c>
      <c r="J18" s="284"/>
    </row>
    <row r="19" spans="1:10" ht="22.5" customHeight="1" x14ac:dyDescent="0.25">
      <c r="A19" s="96" t="str">
        <f>Eingabetabelle!A20</f>
        <v>01.06.</v>
      </c>
      <c r="B19" s="611">
        <f>Eingabetabelle!B20</f>
        <v>0.25</v>
      </c>
      <c r="C19" s="116" t="str">
        <f>Eingabetabelle!C20</f>
        <v>01.06.</v>
      </c>
      <c r="D19" s="613">
        <f>Eingabetabelle!D20</f>
        <v>0.25</v>
      </c>
      <c r="E19" s="1304" t="str">
        <f>Eingabetabelle!E20</f>
        <v>Betreuungsalter 3 Jahre bis Schuleintritt</v>
      </c>
      <c r="F19" s="1305"/>
      <c r="G19" s="1305"/>
      <c r="H19" s="1306"/>
      <c r="I19" s="869" t="str">
        <f>Eingabetabelle!I20</f>
        <v>ja</v>
      </c>
      <c r="J19" s="284"/>
    </row>
    <row r="20" spans="1:10" ht="22.5" customHeight="1" thickBot="1" x14ac:dyDescent="0.3">
      <c r="A20" s="875" t="str">
        <f>Eingabetabelle!A21</f>
        <v>01.09.</v>
      </c>
      <c r="B20" s="692">
        <f>Eingabetabelle!B21</f>
        <v>0.25</v>
      </c>
      <c r="C20" s="118" t="str">
        <f>Eingabetabelle!C21</f>
        <v>01.09.</v>
      </c>
      <c r="D20" s="693">
        <f>Eingabetabelle!D21</f>
        <v>0.25</v>
      </c>
      <c r="E20" s="1298" t="str">
        <f>Eingabetabelle!E21</f>
        <v>Betreuungsalter Klassenstufe 1 bis 6</v>
      </c>
      <c r="F20" s="1299"/>
      <c r="G20" s="1299"/>
      <c r="H20" s="1300"/>
      <c r="I20" s="870" t="str">
        <f>Eingabetabelle!I21</f>
        <v>ja</v>
      </c>
      <c r="J20" s="284"/>
    </row>
    <row r="21" spans="1:10" s="300" customFormat="1" ht="21.75" customHeight="1" thickBot="1" x14ac:dyDescent="0.3">
      <c r="A21" s="276"/>
      <c r="C21" s="276"/>
      <c r="D21" s="368"/>
      <c r="E21" s="369"/>
      <c r="F21" s="369"/>
      <c r="G21" s="369"/>
      <c r="H21" s="369"/>
      <c r="I21" s="371"/>
      <c r="J21" s="383"/>
    </row>
    <row r="22" spans="1:10" ht="12.75" hidden="1" customHeight="1" thickBot="1" x14ac:dyDescent="0.3">
      <c r="A22" s="1217">
        <v>1</v>
      </c>
      <c r="B22" s="1301"/>
      <c r="C22" s="1301"/>
      <c r="D22" s="1301"/>
      <c r="E22" s="1301"/>
      <c r="F22" s="1302"/>
      <c r="G22" s="643">
        <v>2</v>
      </c>
      <c r="H22" s="643">
        <v>3</v>
      </c>
      <c r="I22" s="779">
        <v>4</v>
      </c>
      <c r="J22" s="284"/>
    </row>
    <row r="23" spans="1:10" ht="49.5" customHeight="1" thickBot="1" x14ac:dyDescent="0.25">
      <c r="A23" s="350" t="s">
        <v>9</v>
      </c>
      <c r="B23" s="357" t="s">
        <v>235</v>
      </c>
      <c r="C23" s="357"/>
      <c r="D23" s="357"/>
      <c r="E23" s="357"/>
      <c r="F23" s="357"/>
      <c r="G23" s="436" t="s">
        <v>608</v>
      </c>
      <c r="H23" s="437" t="s">
        <v>619</v>
      </c>
      <c r="I23" s="780" t="s">
        <v>631</v>
      </c>
      <c r="J23" s="623" t="s">
        <v>632</v>
      </c>
    </row>
    <row r="24" spans="1:10" s="384" customFormat="1" ht="22.5" customHeight="1" x14ac:dyDescent="0.2">
      <c r="A24" s="781" t="s">
        <v>10</v>
      </c>
      <c r="B24" s="1253" t="s">
        <v>92</v>
      </c>
      <c r="C24" s="1254"/>
      <c r="D24" s="1254"/>
      <c r="E24" s="1254"/>
      <c r="F24" s="1255"/>
      <c r="G24" s="704">
        <f>G25+G26+G27</f>
        <v>0</v>
      </c>
      <c r="H24" s="704">
        <f>ROUND(G24/$D$10,2)</f>
        <v>0</v>
      </c>
      <c r="I24" s="782" t="e">
        <f>ROUND($G24/$D$10/$D$9,2)</f>
        <v>#DIV/0!</v>
      </c>
      <c r="J24" s="705" t="e">
        <f>ROUND($G24/$D$10/$D$9,2)</f>
        <v>#DIV/0!</v>
      </c>
    </row>
    <row r="25" spans="1:10" s="384" customFormat="1" ht="22.5" customHeight="1" x14ac:dyDescent="0.2">
      <c r="A25" s="783"/>
      <c r="B25" s="1063" t="str">
        <f>"   - …für Leiterin  (in Höhe von " &amp; Einstellungen!C15*100 &amp; "% des n.p.Pers )"</f>
        <v xml:space="preserve">   - …für Leiterin  (in Höhe von 85% des n.p.Pers )</v>
      </c>
      <c r="C25" s="1063"/>
      <c r="D25" s="1063"/>
      <c r="E25" s="1063"/>
      <c r="F25" s="1064"/>
      <c r="G25" s="704">
        <f>I16*I11*Einstellungen!C15*12</f>
        <v>0</v>
      </c>
      <c r="H25" s="704">
        <f>ROUND(G25/$D$10,2)</f>
        <v>0</v>
      </c>
      <c r="I25" s="1250"/>
      <c r="J25" s="728"/>
    </row>
    <row r="26" spans="1:10" s="384" customFormat="1" ht="22.5" customHeight="1" x14ac:dyDescent="0.2">
      <c r="A26" s="784"/>
      <c r="B26" s="1063" t="str">
        <f>"   - … für Erzieherin ( in Höhe von " &amp; Einstellungen!C17*100 &amp; "% des n.p.Pers )"</f>
        <v xml:space="preserve">   - … für Erzieherin ( in Höhe von 87,6% des n.p.Pers )</v>
      </c>
      <c r="C26" s="1063"/>
      <c r="D26" s="1063"/>
      <c r="E26" s="1063"/>
      <c r="F26" s="1064"/>
      <c r="G26" s="704">
        <f>I9*I10*Einstellungen!C17*12</f>
        <v>0</v>
      </c>
      <c r="H26" s="704">
        <f>ROUND(G26/$D$10,2)</f>
        <v>0</v>
      </c>
      <c r="I26" s="1251"/>
      <c r="J26" s="728"/>
    </row>
    <row r="27" spans="1:10" s="384" customFormat="1" ht="22.5" customHeight="1" thickBot="1" x14ac:dyDescent="0.25">
      <c r="A27" s="784"/>
      <c r="B27" s="1220" t="s">
        <v>353</v>
      </c>
      <c r="C27" s="1220"/>
      <c r="D27" s="1220"/>
      <c r="E27" s="1220"/>
      <c r="F27" s="1221"/>
      <c r="G27" s="706">
        <f>Eingabetabelle!G28</f>
        <v>0</v>
      </c>
      <c r="H27" s="704">
        <f>ROUND(G27/$D$10,2)</f>
        <v>0</v>
      </c>
      <c r="I27" s="1252"/>
      <c r="J27" s="728"/>
    </row>
    <row r="28" spans="1:10" s="384" customFormat="1" ht="22.5" customHeight="1" thickBot="1" x14ac:dyDescent="0.25">
      <c r="A28" s="785"/>
      <c r="B28" s="756" t="s">
        <v>618</v>
      </c>
      <c r="C28" s="757"/>
      <c r="D28" s="757"/>
      <c r="E28" s="757"/>
      <c r="F28" s="758"/>
      <c r="G28" s="707">
        <f>Eingabetabelle!G65</f>
        <v>0</v>
      </c>
      <c r="H28" s="707">
        <f>Eingabetabelle!H65</f>
        <v>0</v>
      </c>
      <c r="I28" s="786" t="e">
        <f>Eingabetabelle!I65</f>
        <v>#DIV/0!</v>
      </c>
      <c r="J28" s="708" t="e">
        <f>Eingabetabelle!J65</f>
        <v>#DIV/0!</v>
      </c>
    </row>
    <row r="29" spans="1:10" s="385" customFormat="1" ht="22.5" customHeight="1" thickBot="1" x14ac:dyDescent="0.25">
      <c r="A29" s="740"/>
      <c r="B29" s="1277" t="s">
        <v>101</v>
      </c>
      <c r="C29" s="1277"/>
      <c r="D29" s="1277"/>
      <c r="E29" s="1277"/>
      <c r="F29" s="1278"/>
      <c r="G29" s="741">
        <f>G28+G24</f>
        <v>0</v>
      </c>
      <c r="H29" s="741">
        <f>H28+H24</f>
        <v>0</v>
      </c>
      <c r="I29" s="787" t="e">
        <f>I24+I28</f>
        <v>#DIV/0!</v>
      </c>
      <c r="J29" s="716" t="e">
        <f>J24+J28</f>
        <v>#DIV/0!</v>
      </c>
    </row>
    <row r="30" spans="1:10" s="300" customFormat="1" ht="21" customHeight="1" thickBot="1" x14ac:dyDescent="0.25">
      <c r="A30" s="358"/>
      <c r="B30" s="359"/>
      <c r="C30" s="359"/>
      <c r="D30" s="359"/>
      <c r="E30" s="359"/>
      <c r="F30" s="359"/>
      <c r="G30" s="360"/>
      <c r="H30" s="360"/>
      <c r="I30" s="361"/>
      <c r="J30" s="387"/>
    </row>
    <row r="31" spans="1:10" ht="49.5" customHeight="1" thickBot="1" x14ac:dyDescent="0.25">
      <c r="A31" s="795" t="s">
        <v>29</v>
      </c>
      <c r="B31" s="1312" t="s">
        <v>272</v>
      </c>
      <c r="C31" s="1312"/>
      <c r="D31" s="1312"/>
      <c r="E31" s="1312"/>
      <c r="F31" s="1312"/>
      <c r="G31" s="748" t="s">
        <v>607</v>
      </c>
      <c r="H31" s="749" t="s">
        <v>605</v>
      </c>
      <c r="I31" s="796" t="s">
        <v>630</v>
      </c>
      <c r="J31" s="793" t="s">
        <v>633</v>
      </c>
    </row>
    <row r="32" spans="1:10" s="384" customFormat="1" ht="22.5" customHeight="1" x14ac:dyDescent="0.2">
      <c r="A32" s="463" t="s">
        <v>30</v>
      </c>
      <c r="B32" s="1313" t="s">
        <v>31</v>
      </c>
      <c r="C32" s="1313"/>
      <c r="D32" s="1313"/>
      <c r="E32" s="1313"/>
      <c r="F32" s="1313"/>
      <c r="G32" s="1313"/>
      <c r="H32" s="1313"/>
      <c r="I32" s="1314"/>
      <c r="J32" s="746"/>
    </row>
    <row r="33" spans="1:10" s="384" customFormat="1" ht="22.5" customHeight="1" x14ac:dyDescent="0.2">
      <c r="A33" s="750"/>
      <c r="B33" s="940" t="s">
        <v>106</v>
      </c>
      <c r="C33" s="940"/>
      <c r="D33" s="940"/>
      <c r="E33" s="940"/>
      <c r="F33" s="941"/>
      <c r="G33" s="307">
        <f>I9*I10*12</f>
        <v>0</v>
      </c>
      <c r="H33" s="324">
        <f>ROUND(G33/$D$10,2)</f>
        <v>0</v>
      </c>
      <c r="I33" s="499" t="e">
        <f>ROUND((G33/$D$10/$D$9),2)</f>
        <v>#DIV/0!</v>
      </c>
      <c r="J33" s="747" t="e">
        <f>ROUND($G33/$D$10/$D$9,2)</f>
        <v>#DIV/0!</v>
      </c>
    </row>
    <row r="34" spans="1:10" s="384" customFormat="1" ht="22.5" customHeight="1" x14ac:dyDescent="0.2">
      <c r="A34" s="751"/>
      <c r="B34" s="711" t="s">
        <v>107</v>
      </c>
      <c r="C34" s="711"/>
      <c r="D34" s="711"/>
      <c r="E34" s="711"/>
      <c r="F34" s="712"/>
      <c r="G34" s="307">
        <f>ROUND(I16*I11*12,2)</f>
        <v>0</v>
      </c>
      <c r="H34" s="324">
        <f>ROUND(G34/$D$10,2)</f>
        <v>0</v>
      </c>
      <c r="I34" s="499" t="e">
        <f t="shared" ref="I34:I36" si="0">ROUND((G34/$D$10/$D$9),2)</f>
        <v>#DIV/0!</v>
      </c>
      <c r="J34" s="747" t="e">
        <f t="shared" ref="J34:J36" si="1">ROUND($G34/$D$10/$D$9,2)</f>
        <v>#DIV/0!</v>
      </c>
    </row>
    <row r="35" spans="1:10" s="384" customFormat="1" ht="22.5" customHeight="1" x14ac:dyDescent="0.2">
      <c r="A35" s="752"/>
      <c r="B35" s="945" t="s">
        <v>108</v>
      </c>
      <c r="C35" s="945"/>
      <c r="D35" s="945"/>
      <c r="E35" s="713"/>
      <c r="F35" s="714"/>
      <c r="G35" s="307">
        <f>Eingabetabelle!G73</f>
        <v>0</v>
      </c>
      <c r="H35" s="324">
        <f>ROUND(G35/$D$10,2)</f>
        <v>0</v>
      </c>
      <c r="I35" s="499" t="e">
        <f t="shared" si="0"/>
        <v>#DIV/0!</v>
      </c>
      <c r="J35" s="747" t="e">
        <f t="shared" si="1"/>
        <v>#DIV/0!</v>
      </c>
    </row>
    <row r="36" spans="1:10" s="384" customFormat="1" ht="22.5" customHeight="1" thickBot="1" x14ac:dyDescent="0.25">
      <c r="A36" s="753"/>
      <c r="B36" s="1317" t="s">
        <v>352</v>
      </c>
      <c r="C36" s="1318"/>
      <c r="D36" s="1318"/>
      <c r="E36" s="1318"/>
      <c r="F36" s="1319"/>
      <c r="G36" s="754">
        <f>Eingabetabelle!G74</f>
        <v>0</v>
      </c>
      <c r="H36" s="754">
        <f>ROUND(G36/$D$10,2)</f>
        <v>0</v>
      </c>
      <c r="I36" s="755" t="e">
        <f t="shared" si="0"/>
        <v>#DIV/0!</v>
      </c>
      <c r="J36" s="747" t="e">
        <f t="shared" si="1"/>
        <v>#DIV/0!</v>
      </c>
    </row>
    <row r="37" spans="1:10" s="384" customFormat="1" ht="22.5" customHeight="1" thickBot="1" x14ac:dyDescent="0.25">
      <c r="A37" s="450"/>
      <c r="B37" s="1315" t="s">
        <v>227</v>
      </c>
      <c r="C37" s="1315"/>
      <c r="D37" s="1315"/>
      <c r="E37" s="1315"/>
      <c r="F37" s="1316"/>
      <c r="G37" s="759">
        <f>G33+G34+G35+G36</f>
        <v>0</v>
      </c>
      <c r="H37" s="759">
        <f>H33+H34+H35+H36</f>
        <v>0</v>
      </c>
      <c r="I37" s="797" t="e">
        <f>I33+I34+I35+I36</f>
        <v>#DIV/0!</v>
      </c>
      <c r="J37" s="794" t="e">
        <f>SUM(J33:J36)</f>
        <v>#DIV/0!</v>
      </c>
    </row>
    <row r="38" spans="1:10" s="300" customFormat="1" ht="21" customHeight="1" thickBot="1" x14ac:dyDescent="0.25">
      <c r="A38" s="358"/>
      <c r="B38" s="359"/>
      <c r="C38" s="359"/>
      <c r="D38" s="359"/>
      <c r="E38" s="359"/>
      <c r="F38" s="359"/>
      <c r="G38" s="360"/>
      <c r="H38" s="360"/>
      <c r="I38" s="361"/>
      <c r="J38" s="386"/>
    </row>
    <row r="39" spans="1:10" ht="33" customHeight="1" thickBot="1" x14ac:dyDescent="0.25">
      <c r="A39" s="1236" t="s">
        <v>234</v>
      </c>
      <c r="B39" s="1128"/>
      <c r="C39" s="1128"/>
      <c r="D39" s="1128"/>
      <c r="E39" s="1128"/>
      <c r="F39" s="1128"/>
      <c r="G39" s="1128"/>
      <c r="H39" s="1128"/>
      <c r="I39" s="1237"/>
      <c r="J39" s="798"/>
    </row>
    <row r="40" spans="1:10" ht="22.5" customHeight="1" thickBot="1" x14ac:dyDescent="0.25">
      <c r="A40" s="97" t="s">
        <v>9</v>
      </c>
      <c r="B40" s="1279" t="s">
        <v>235</v>
      </c>
      <c r="C40" s="1279"/>
      <c r="D40" s="1279"/>
      <c r="E40" s="1279"/>
      <c r="F40" s="1280"/>
      <c r="G40" s="702">
        <f>G29</f>
        <v>0</v>
      </c>
      <c r="H40" s="702">
        <f>H29</f>
        <v>0</v>
      </c>
      <c r="I40" s="802" t="e">
        <f>I29</f>
        <v>#DIV/0!</v>
      </c>
      <c r="J40" s="799" t="e">
        <f>J29</f>
        <v>#DIV/0!</v>
      </c>
    </row>
    <row r="41" spans="1:10" ht="22.5" customHeight="1" thickBot="1" x14ac:dyDescent="0.25">
      <c r="A41" s="129" t="s">
        <v>29</v>
      </c>
      <c r="B41" s="1282" t="s">
        <v>236</v>
      </c>
      <c r="C41" s="1282"/>
      <c r="D41" s="1282"/>
      <c r="E41" s="1282"/>
      <c r="F41" s="1283"/>
      <c r="G41" s="588">
        <f>SUM(G42:G51)</f>
        <v>0</v>
      </c>
      <c r="H41" s="577">
        <f>SUM(H42:H51)</f>
        <v>0</v>
      </c>
      <c r="I41" s="803" t="e">
        <f>SUM(I42:I51)</f>
        <v>#DIV/0!</v>
      </c>
      <c r="J41" s="800" t="e">
        <f>SUM(J42:J51)</f>
        <v>#DIV/0!</v>
      </c>
    </row>
    <row r="42" spans="1:10" ht="22.5" customHeight="1" x14ac:dyDescent="0.2">
      <c r="A42" s="379"/>
      <c r="B42" s="1273" t="s">
        <v>584</v>
      </c>
      <c r="C42" s="1274"/>
      <c r="D42" s="1274"/>
      <c r="E42" s="1274"/>
      <c r="F42" s="1274"/>
      <c r="G42" s="703">
        <f>G37+Eingabetabelle!G75+Eingabetabelle!G76</f>
        <v>0</v>
      </c>
      <c r="H42" s="703">
        <f>H37+Eingabetabelle!H75+Eingabetabelle!H76</f>
        <v>0</v>
      </c>
      <c r="I42" s="804" t="e">
        <f>I37+Eingabetabelle!I75+Eingabetabelle!I76</f>
        <v>#DIV/0!</v>
      </c>
      <c r="J42" s="801" t="e">
        <f>J37+Eingabetabelle!J75+Eingabetabelle!J76</f>
        <v>#DIV/0!</v>
      </c>
    </row>
    <row r="43" spans="1:10" ht="33" customHeight="1" x14ac:dyDescent="0.2">
      <c r="A43" s="356"/>
      <c r="B43" s="1041" t="s">
        <v>585</v>
      </c>
      <c r="C43" s="1042"/>
      <c r="D43" s="1042"/>
      <c r="E43" s="1042"/>
      <c r="F43" s="1042"/>
      <c r="G43" s="551">
        <f>Eingabetabelle!G244</f>
        <v>0</v>
      </c>
      <c r="H43" s="551">
        <f>Eingabetabelle!H244</f>
        <v>0</v>
      </c>
      <c r="I43" s="504" t="e">
        <f>Eingabetabelle!I244</f>
        <v>#DIV/0!</v>
      </c>
      <c r="J43" s="682" t="e">
        <f>Eingabetabelle!J244</f>
        <v>#DIV/0!</v>
      </c>
    </row>
    <row r="44" spans="1:10" ht="33" customHeight="1" x14ac:dyDescent="0.2">
      <c r="A44" s="355"/>
      <c r="B44" s="1041" t="s">
        <v>586</v>
      </c>
      <c r="C44" s="1042"/>
      <c r="D44" s="1042"/>
      <c r="E44" s="1042"/>
      <c r="F44" s="1042"/>
      <c r="G44" s="551">
        <f>Eingabetabelle!G245</f>
        <v>0</v>
      </c>
      <c r="H44" s="551">
        <f>Eingabetabelle!H245</f>
        <v>0</v>
      </c>
      <c r="I44" s="504" t="e">
        <f>Eingabetabelle!I245</f>
        <v>#DIV/0!</v>
      </c>
      <c r="J44" s="682" t="e">
        <f>Eingabetabelle!J245</f>
        <v>#DIV/0!</v>
      </c>
    </row>
    <row r="45" spans="1:10" ht="33" customHeight="1" x14ac:dyDescent="0.2">
      <c r="A45" s="355"/>
      <c r="B45" s="1041" t="s">
        <v>587</v>
      </c>
      <c r="C45" s="1042"/>
      <c r="D45" s="1042"/>
      <c r="E45" s="1042"/>
      <c r="F45" s="1042"/>
      <c r="G45" s="551">
        <f>Eingabetabelle!G246</f>
        <v>0</v>
      </c>
      <c r="H45" s="551">
        <f>Eingabetabelle!H246</f>
        <v>0</v>
      </c>
      <c r="I45" s="504" t="e">
        <f>Eingabetabelle!I246</f>
        <v>#DIV/0!</v>
      </c>
      <c r="J45" s="682" t="e">
        <f>Eingabetabelle!J246</f>
        <v>#DIV/0!</v>
      </c>
    </row>
    <row r="46" spans="1:10" ht="22.5" customHeight="1" x14ac:dyDescent="0.2">
      <c r="A46" s="356"/>
      <c r="B46" s="1041" t="s">
        <v>588</v>
      </c>
      <c r="C46" s="1042"/>
      <c r="D46" s="1042"/>
      <c r="E46" s="1042"/>
      <c r="F46" s="1042"/>
      <c r="G46" s="551">
        <f>Eingabetabelle!G247</f>
        <v>0</v>
      </c>
      <c r="H46" s="551">
        <f>Eingabetabelle!H247</f>
        <v>0</v>
      </c>
      <c r="I46" s="504" t="e">
        <f>Eingabetabelle!I247</f>
        <v>#DIV/0!</v>
      </c>
      <c r="J46" s="682" t="e">
        <f>Eingabetabelle!J247</f>
        <v>#DIV/0!</v>
      </c>
    </row>
    <row r="47" spans="1:10" ht="33" customHeight="1" x14ac:dyDescent="0.2">
      <c r="A47" s="355"/>
      <c r="B47" s="1041" t="s">
        <v>590</v>
      </c>
      <c r="C47" s="1042"/>
      <c r="D47" s="1042"/>
      <c r="E47" s="1042"/>
      <c r="F47" s="1042"/>
      <c r="G47" s="551">
        <f>Eingabetabelle!G248</f>
        <v>0</v>
      </c>
      <c r="H47" s="551">
        <f>Eingabetabelle!H248</f>
        <v>0</v>
      </c>
      <c r="I47" s="504" t="e">
        <f>Eingabetabelle!I248</f>
        <v>#DIV/0!</v>
      </c>
      <c r="J47" s="682" t="e">
        <f>Eingabetabelle!J248</f>
        <v>#DIV/0!</v>
      </c>
    </row>
    <row r="48" spans="1:10" ht="22.5" customHeight="1" x14ac:dyDescent="0.2">
      <c r="A48" s="355"/>
      <c r="B48" s="1275" t="s">
        <v>591</v>
      </c>
      <c r="C48" s="1275"/>
      <c r="D48" s="1275"/>
      <c r="E48" s="1275"/>
      <c r="F48" s="1276"/>
      <c r="G48" s="551">
        <f>Eingabetabelle!G249</f>
        <v>0</v>
      </c>
      <c r="H48" s="551">
        <f>Eingabetabelle!H249</f>
        <v>0</v>
      </c>
      <c r="I48" s="504" t="e">
        <f>Eingabetabelle!I249</f>
        <v>#DIV/0!</v>
      </c>
      <c r="J48" s="682" t="e">
        <f>Eingabetabelle!J249</f>
        <v>#DIV/0!</v>
      </c>
    </row>
    <row r="49" spans="1:10" ht="22.5" customHeight="1" x14ac:dyDescent="0.2">
      <c r="A49" s="745"/>
      <c r="B49" s="1041" t="s">
        <v>592</v>
      </c>
      <c r="C49" s="1042"/>
      <c r="D49" s="1042"/>
      <c r="E49" s="1042"/>
      <c r="F49" s="1042"/>
      <c r="G49" s="551">
        <f>Eingabetabelle!G250</f>
        <v>0</v>
      </c>
      <c r="H49" s="551">
        <f>Eingabetabelle!H250</f>
        <v>0</v>
      </c>
      <c r="I49" s="504" t="e">
        <f>Eingabetabelle!I250</f>
        <v>#DIV/0!</v>
      </c>
      <c r="J49" s="682" t="e">
        <f>Eingabetabelle!J250</f>
        <v>#DIV/0!</v>
      </c>
    </row>
    <row r="50" spans="1:10" ht="22.5" customHeight="1" x14ac:dyDescent="0.2">
      <c r="A50" s="745"/>
      <c r="B50" s="1041" t="s">
        <v>593</v>
      </c>
      <c r="C50" s="1042"/>
      <c r="D50" s="1042"/>
      <c r="E50" s="1042"/>
      <c r="F50" s="1042"/>
      <c r="G50" s="551">
        <f>Eingabetabelle!G251</f>
        <v>0</v>
      </c>
      <c r="H50" s="551">
        <f>Eingabetabelle!H251</f>
        <v>0</v>
      </c>
      <c r="I50" s="504" t="e">
        <f>Eingabetabelle!I252</f>
        <v>#DIV/0!</v>
      </c>
      <c r="J50" s="682" t="e">
        <f>Eingabetabelle!J251</f>
        <v>#DIV/0!</v>
      </c>
    </row>
    <row r="51" spans="1:10" ht="22.5" customHeight="1" thickBot="1" x14ac:dyDescent="0.25">
      <c r="A51" s="450"/>
      <c r="B51" s="1046" t="s">
        <v>594</v>
      </c>
      <c r="C51" s="1047"/>
      <c r="D51" s="1047"/>
      <c r="E51" s="1047"/>
      <c r="F51" s="1047"/>
      <c r="G51" s="558">
        <f>Eingabetabelle!G252</f>
        <v>0</v>
      </c>
      <c r="H51" s="558">
        <f>Eingabetabelle!H252</f>
        <v>0</v>
      </c>
      <c r="I51" s="685">
        <f>Eingabetabelle!I253</f>
        <v>0</v>
      </c>
      <c r="J51" s="683" t="e">
        <f>Eingabetabelle!J252</f>
        <v>#DIV/0!</v>
      </c>
    </row>
    <row r="52" spans="1:10" ht="12" customHeight="1" x14ac:dyDescent="0.25">
      <c r="A52" s="109"/>
      <c r="B52" s="110"/>
      <c r="C52" s="110"/>
      <c r="D52" s="110"/>
      <c r="E52" s="110"/>
      <c r="F52" s="110"/>
      <c r="G52" s="111"/>
      <c r="H52" s="111"/>
      <c r="I52" s="112"/>
      <c r="J52" s="382"/>
    </row>
    <row r="53" spans="1:10" ht="12" customHeight="1" x14ac:dyDescent="0.25">
      <c r="A53" s="109"/>
      <c r="B53" s="110"/>
      <c r="C53" s="110"/>
      <c r="D53" s="110"/>
      <c r="E53" s="110"/>
      <c r="F53" s="110"/>
      <c r="G53" s="111"/>
      <c r="H53" s="111"/>
      <c r="I53" s="112"/>
      <c r="J53" s="382"/>
    </row>
    <row r="54" spans="1:10" ht="22.9" customHeight="1" x14ac:dyDescent="0.25">
      <c r="A54" s="7"/>
      <c r="B54" s="24" t="s">
        <v>34</v>
      </c>
      <c r="C54" s="7"/>
      <c r="D54" s="7"/>
      <c r="E54" s="7"/>
      <c r="F54" s="7"/>
      <c r="I54" s="2"/>
      <c r="J54" s="383"/>
    </row>
    <row r="55" spans="1:10" ht="48.75" customHeight="1" x14ac:dyDescent="0.25">
      <c r="A55" s="119" t="s">
        <v>9</v>
      </c>
      <c r="B55" s="1238" t="s">
        <v>650</v>
      </c>
      <c r="C55" s="1238"/>
      <c r="D55" s="1238"/>
      <c r="E55" s="1238"/>
      <c r="F55" s="1238"/>
      <c r="H55" s="121" t="e">
        <f>IF(Einstellungen!C26,I41-SUM(Eingabetabelle!I41:I58)-Eingabetabelle!I38-Eingabetabelle!J28,"-")</f>
        <v>#DIV/0!</v>
      </c>
      <c r="I55" s="6"/>
      <c r="J55" s="572"/>
    </row>
    <row r="56" spans="1:10" ht="16.5" customHeight="1" x14ac:dyDescent="0.25">
      <c r="A56" s="7"/>
      <c r="B56" s="1238"/>
      <c r="C56" s="1238"/>
      <c r="D56" s="1238"/>
      <c r="E56" s="1238"/>
      <c r="F56" s="1238"/>
      <c r="H56" s="10"/>
      <c r="I56" s="2"/>
      <c r="J56" s="383"/>
    </row>
    <row r="57" spans="1:10" ht="18" customHeight="1" x14ac:dyDescent="0.25">
      <c r="A57" s="7"/>
      <c r="B57" s="1230" t="str">
        <f>"Kosten pro Monat im Jahr "&amp;Einstellungen!C4</f>
        <v>Kosten pro Monat im Jahr 2023</v>
      </c>
      <c r="C57" s="1230"/>
      <c r="D57" s="1230"/>
      <c r="E57" s="1230"/>
      <c r="F57" s="1230"/>
      <c r="G57" s="14"/>
      <c r="H57" s="121" t="e">
        <f>IF(Einstellungen!$C$26,ROUND(($H$55*($D$10/12)),2),"--")</f>
        <v>#DIV/0!</v>
      </c>
      <c r="I57" s="2"/>
      <c r="J57" s="572"/>
    </row>
    <row r="58" spans="1:10" ht="16.5" customHeight="1" x14ac:dyDescent="0.25">
      <c r="A58" s="7"/>
      <c r="B58" s="944"/>
      <c r="C58" s="944"/>
      <c r="D58" s="944"/>
      <c r="E58" s="944"/>
      <c r="F58" s="944"/>
      <c r="H58" s="10"/>
      <c r="I58" s="2"/>
      <c r="J58" s="383"/>
    </row>
    <row r="59" spans="1:10" ht="96.75" customHeight="1" x14ac:dyDescent="0.25">
      <c r="A59" s="119" t="s">
        <v>29</v>
      </c>
      <c r="B59" s="1238" t="s">
        <v>651</v>
      </c>
      <c r="C59" s="1238"/>
      <c r="D59" s="1238"/>
      <c r="E59" s="1238"/>
      <c r="F59" s="1238"/>
      <c r="H59" s="121" t="e">
        <f>IF(Einstellungen!$C$26,I41-I28-Eingabetabelle!J28,"--")</f>
        <v>#DIV/0!</v>
      </c>
      <c r="I59" s="6"/>
      <c r="J59" s="572"/>
    </row>
    <row r="60" spans="1:10" ht="16.5" customHeight="1" x14ac:dyDescent="0.25">
      <c r="B60" s="944"/>
      <c r="C60" s="944"/>
      <c r="D60" s="944"/>
      <c r="E60" s="944"/>
      <c r="F60" s="944"/>
      <c r="H60" s="10"/>
      <c r="I60" s="2"/>
      <c r="J60" s="383"/>
    </row>
    <row r="61" spans="1:10" ht="15.75" customHeight="1" x14ac:dyDescent="0.25">
      <c r="B61" s="1230" t="str">
        <f>"Kosten im Monat im Jahr "&amp;Einstellungen!C4</f>
        <v>Kosten im Monat im Jahr 2023</v>
      </c>
      <c r="C61" s="1230"/>
      <c r="D61" s="1230"/>
      <c r="E61" s="1230"/>
      <c r="F61" s="13"/>
      <c r="G61" s="14"/>
      <c r="H61" s="121" t="e">
        <f>IF(Einstellungen!$C$26,ROUND(($H$59*($D$10/12)),2),"--")</f>
        <v>#DIV/0!</v>
      </c>
      <c r="I61" s="2"/>
      <c r="J61" s="572"/>
    </row>
    <row r="62" spans="1:10" ht="16.5" customHeight="1" x14ac:dyDescent="0.25">
      <c r="B62" s="944"/>
      <c r="C62" s="944"/>
      <c r="D62" s="944"/>
      <c r="E62" s="944"/>
      <c r="F62" s="944"/>
      <c r="H62" s="10"/>
      <c r="I62" s="2"/>
      <c r="J62" s="383"/>
    </row>
    <row r="63" spans="1:10" ht="145.5" customHeight="1" x14ac:dyDescent="0.25">
      <c r="A63" s="119" t="s">
        <v>35</v>
      </c>
      <c r="B63" s="1229" t="s">
        <v>649</v>
      </c>
      <c r="C63" s="1229"/>
      <c r="D63" s="1229"/>
      <c r="E63" s="1229"/>
      <c r="F63" s="1229"/>
      <c r="H63" s="121" t="e">
        <f>IF(Einstellungen!$C$26,I41-I29,"--")</f>
        <v>#DIV/0!</v>
      </c>
      <c r="I63" s="6"/>
      <c r="J63" s="572"/>
    </row>
    <row r="64" spans="1:10" ht="15.75" x14ac:dyDescent="0.25">
      <c r="B64" s="1229"/>
      <c r="C64" s="1229"/>
      <c r="D64" s="1229"/>
      <c r="E64" s="1229"/>
      <c r="F64" s="1229"/>
      <c r="H64" s="10"/>
      <c r="I64" s="2"/>
      <c r="J64" s="383"/>
    </row>
    <row r="65" spans="1:12" ht="18" customHeight="1" x14ac:dyDescent="0.25">
      <c r="B65" s="1230" t="str">
        <f>"Kosten im Monat im Jahr "&amp;Einstellungen!C4</f>
        <v>Kosten im Monat im Jahr 2023</v>
      </c>
      <c r="C65" s="1230"/>
      <c r="D65" s="1230"/>
      <c r="E65" s="1230"/>
      <c r="F65" s="1230"/>
      <c r="G65" s="14"/>
      <c r="H65" s="121" t="e">
        <f>IF(Einstellungen!$C$26,ROUND((H63*($D$10/12)),2),"--")</f>
        <v>#DIV/0!</v>
      </c>
      <c r="I65" s="2"/>
      <c r="J65" s="572"/>
    </row>
    <row r="66" spans="1:12" ht="16.5" customHeight="1" x14ac:dyDescent="0.25">
      <c r="A66" s="7"/>
      <c r="B66" s="15"/>
      <c r="C66" s="7"/>
      <c r="D66" s="7"/>
      <c r="E66" s="7"/>
      <c r="F66" s="7"/>
      <c r="G66" s="7"/>
      <c r="H66" s="7"/>
      <c r="I66" s="7"/>
      <c r="J66" s="383"/>
    </row>
    <row r="67" spans="1:12" ht="56.25" customHeight="1" x14ac:dyDescent="0.25">
      <c r="A67" s="50" t="str">
        <f>IF(Einstellungen!C24,"4.","")</f>
        <v>4.</v>
      </c>
      <c r="B67" s="1229" t="str">
        <f>IF(Einstellungen!C24,"Tagessatz für Kinder, die ihren gewöhnlichen Aufenthalt  im LK PM haben und innerhalb des Amtes in einer anderen als die Wohnortgemeinde eine Kita besuchen.","")</f>
        <v>Tagessatz für Kinder, die ihren gewöhnlichen Aufenthalt  im LK PM haben und innerhalb des Amtes in einer anderen als die Wohnortgemeinde eine Kita besuchen.</v>
      </c>
      <c r="C67" s="1229"/>
      <c r="D67" s="1229"/>
      <c r="E67" s="1229"/>
      <c r="F67" s="1229"/>
      <c r="H67" s="232" t="e">
        <f>IF(Einstellungen!$C$24,IF(Einstellungen!$C$25,I41-$I$29-(Eingabetabelle!I216*Einstellungen!$C$7),"-"))</f>
        <v>#DIV/0!</v>
      </c>
      <c r="I67" s="7"/>
      <c r="J67" s="572"/>
    </row>
    <row r="68" spans="1:12" ht="16.5" customHeight="1" x14ac:dyDescent="0.25">
      <c r="A68" s="7"/>
      <c r="B68" s="946"/>
      <c r="C68" s="946"/>
      <c r="D68" s="946"/>
      <c r="E68" s="946"/>
      <c r="F68" s="946"/>
      <c r="H68" s="10"/>
      <c r="I68" s="7"/>
      <c r="J68" s="383"/>
    </row>
    <row r="69" spans="1:12" ht="15.75" x14ac:dyDescent="0.25">
      <c r="A69" s="7"/>
      <c r="B69" s="1228" t="str">
        <f>IF(Einstellungen!C24,"Kosten im Monat im Jahr "&amp;Einstellungen!C4,"")</f>
        <v>Kosten im Monat im Jahr 2023</v>
      </c>
      <c r="C69" s="1228"/>
      <c r="D69" s="1228"/>
      <c r="E69" s="1228"/>
      <c r="F69" s="1228"/>
      <c r="G69" s="1228"/>
      <c r="H69" s="30" t="e">
        <f>IF(Einstellungen!C24,IF(Einstellungen!$C$26,ROUND((H67*($D$10/12)),2),"--"),"")</f>
        <v>#DIV/0!</v>
      </c>
      <c r="I69" s="7"/>
      <c r="J69" s="572"/>
    </row>
    <row r="70" spans="1:12" ht="22.9" customHeight="1" x14ac:dyDescent="0.25">
      <c r="A70" s="7"/>
      <c r="B70" s="7"/>
      <c r="C70" s="7"/>
      <c r="D70" s="7"/>
      <c r="E70" s="7"/>
      <c r="F70" s="7"/>
      <c r="G70" s="7"/>
      <c r="H70" s="7"/>
      <c r="I70" s="7"/>
      <c r="J70" s="383"/>
      <c r="L70" s="2"/>
    </row>
    <row r="71" spans="1:12" ht="22.9" customHeight="1" x14ac:dyDescent="0.25">
      <c r="A71" s="8"/>
      <c r="B71" s="15"/>
      <c r="C71" s="7"/>
      <c r="D71" s="7"/>
      <c r="E71" s="7"/>
      <c r="F71" s="7"/>
      <c r="G71" s="7"/>
      <c r="H71" s="7"/>
      <c r="I71" s="7"/>
      <c r="J71" s="574"/>
      <c r="L71" s="28"/>
    </row>
    <row r="72" spans="1:12" ht="22.9" customHeight="1" x14ac:dyDescent="0.25">
      <c r="A72" s="7"/>
      <c r="B72" s="7"/>
      <c r="C72" s="7"/>
      <c r="D72" s="7"/>
      <c r="E72" s="7"/>
      <c r="F72" s="7"/>
      <c r="G72" s="7"/>
      <c r="H72" s="7"/>
      <c r="I72" s="7"/>
      <c r="L72" s="28"/>
    </row>
    <row r="73" spans="1:12" ht="22.9" customHeight="1" x14ac:dyDescent="0.25">
      <c r="A73" s="7"/>
      <c r="B73" s="7"/>
      <c r="C73" s="7"/>
      <c r="D73" s="7"/>
      <c r="E73" s="7"/>
      <c r="F73" s="7"/>
      <c r="G73" s="7"/>
      <c r="H73" s="7"/>
      <c r="I73" s="7"/>
      <c r="L73" s="28"/>
    </row>
    <row r="74" spans="1:12" ht="22.9" customHeight="1" x14ac:dyDescent="0.2">
      <c r="A74" s="7"/>
      <c r="B74" s="7"/>
      <c r="C74" s="7"/>
      <c r="D74" s="7"/>
      <c r="E74" s="7"/>
      <c r="F74" s="7"/>
      <c r="G74" s="7"/>
      <c r="H74" s="7"/>
      <c r="I74" s="7"/>
    </row>
    <row r="75" spans="1:12" ht="22.9" customHeight="1" x14ac:dyDescent="0.2">
      <c r="A75" s="7"/>
      <c r="B75" s="7"/>
      <c r="C75" s="7"/>
      <c r="D75" s="7"/>
      <c r="E75" s="7"/>
      <c r="F75" s="7"/>
      <c r="G75" s="7"/>
      <c r="H75" s="7"/>
      <c r="I75" s="7"/>
    </row>
    <row r="76" spans="1:12" ht="22.9" customHeight="1" x14ac:dyDescent="0.2">
      <c r="A76" s="7"/>
      <c r="B76" s="7"/>
      <c r="C76" s="7"/>
      <c r="D76" s="7"/>
      <c r="E76" s="7"/>
      <c r="F76" s="7"/>
      <c r="G76" s="7"/>
      <c r="H76" s="7"/>
      <c r="I76" s="7"/>
    </row>
    <row r="77" spans="1:12" ht="22.9" customHeight="1" x14ac:dyDescent="0.2">
      <c r="A77" s="7"/>
      <c r="B77" s="7"/>
      <c r="C77" s="7"/>
      <c r="D77" s="7"/>
      <c r="E77" s="7"/>
      <c r="F77" s="7"/>
      <c r="G77" s="7"/>
      <c r="H77" s="7"/>
      <c r="I77" s="7"/>
    </row>
    <row r="78" spans="1:12" ht="22.9" customHeight="1" x14ac:dyDescent="0.2">
      <c r="A78" s="7"/>
      <c r="B78" s="7"/>
      <c r="C78" s="7"/>
      <c r="D78" s="7"/>
      <c r="E78" s="7"/>
      <c r="F78" s="7"/>
      <c r="G78" s="7"/>
      <c r="H78" s="7"/>
      <c r="I78" s="7"/>
    </row>
    <row r="79" spans="1:12" ht="22.9" customHeight="1" x14ac:dyDescent="0.2">
      <c r="A79" s="7"/>
      <c r="B79" s="7"/>
      <c r="C79" s="7"/>
      <c r="D79" s="7"/>
      <c r="E79" s="7"/>
      <c r="F79" s="7"/>
      <c r="G79" s="7"/>
      <c r="H79" s="7"/>
      <c r="I79" s="7"/>
    </row>
    <row r="80" spans="1:12" ht="22.9" customHeight="1" x14ac:dyDescent="0.2">
      <c r="A80" s="7"/>
      <c r="B80" s="7"/>
      <c r="C80" s="7"/>
      <c r="D80" s="7"/>
      <c r="E80" s="7"/>
      <c r="F80" s="7"/>
      <c r="G80" s="7"/>
      <c r="H80" s="7"/>
      <c r="I80" s="7"/>
    </row>
    <row r="81" spans="1:10" ht="22.9" customHeight="1" x14ac:dyDescent="0.2">
      <c r="A81" s="7"/>
      <c r="B81" s="7"/>
      <c r="C81" s="7"/>
      <c r="D81" s="7"/>
      <c r="E81" s="7"/>
      <c r="F81" s="7"/>
      <c r="G81" s="7"/>
      <c r="H81" s="7"/>
      <c r="I81" s="7"/>
    </row>
    <row r="82" spans="1:10" ht="22.9" customHeight="1" x14ac:dyDescent="0.2">
      <c r="A82" s="7"/>
      <c r="B82" s="7"/>
      <c r="C82" s="7"/>
      <c r="D82" s="7"/>
      <c r="E82" s="7"/>
      <c r="F82" s="7"/>
      <c r="G82" s="7"/>
      <c r="H82" s="7"/>
      <c r="I82" s="12"/>
      <c r="J82" s="286"/>
    </row>
    <row r="83" spans="1:10" ht="22.9" customHeight="1" x14ac:dyDescent="0.2">
      <c r="A83" s="7"/>
      <c r="B83" s="7"/>
      <c r="C83" s="7"/>
      <c r="D83" s="7"/>
      <c r="E83" s="7"/>
      <c r="F83" s="7"/>
      <c r="G83" s="7"/>
      <c r="H83" s="7"/>
      <c r="I83" s="7"/>
    </row>
    <row r="84" spans="1:10" ht="22.9" customHeight="1" x14ac:dyDescent="0.2"/>
    <row r="85" spans="1:10" ht="22.9" customHeight="1" x14ac:dyDescent="0.2"/>
    <row r="86" spans="1:10" ht="22.9" customHeight="1" x14ac:dyDescent="0.2"/>
    <row r="87" spans="1:10" ht="22.9" customHeight="1" x14ac:dyDescent="0.2"/>
    <row r="88" spans="1:10" ht="22.9" customHeight="1" x14ac:dyDescent="0.2"/>
    <row r="89" spans="1:10" ht="22.9" customHeight="1" x14ac:dyDescent="0.2"/>
    <row r="90" spans="1:10" ht="22.9" customHeight="1" x14ac:dyDescent="0.2"/>
    <row r="91" spans="1:10" ht="22.9" customHeight="1" x14ac:dyDescent="0.2"/>
    <row r="92" spans="1:10" ht="22.9" customHeight="1" x14ac:dyDescent="0.2"/>
    <row r="93" spans="1:10" ht="22.9" customHeight="1" x14ac:dyDescent="0.2"/>
    <row r="94" spans="1:10" ht="22.9" customHeight="1" x14ac:dyDescent="0.2"/>
    <row r="95" spans="1:10" ht="22.9" customHeight="1" x14ac:dyDescent="0.2"/>
    <row r="96" spans="1:10" ht="22.9" customHeight="1" x14ac:dyDescent="0.2"/>
    <row r="97" ht="44.25" customHeight="1" x14ac:dyDescent="0.2"/>
    <row r="98" ht="3.75" customHeight="1" x14ac:dyDescent="0.2"/>
    <row r="99" ht="24.75"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40.5" customHeight="1" x14ac:dyDescent="0.2"/>
    <row r="108" ht="20.25" customHeight="1" x14ac:dyDescent="0.2"/>
    <row r="109" ht="18" customHeight="1" x14ac:dyDescent="0.2"/>
    <row r="110" ht="18" customHeight="1" x14ac:dyDescent="0.2"/>
    <row r="111" ht="18" customHeight="1" x14ac:dyDescent="0.2"/>
    <row r="112" ht="18" customHeight="1" x14ac:dyDescent="0.2"/>
    <row r="113" spans="1:13" ht="18" customHeight="1" x14ac:dyDescent="0.2"/>
    <row r="114" spans="1:13" ht="26.25" customHeight="1" x14ac:dyDescent="0.2"/>
    <row r="115" spans="1:13" ht="18" customHeight="1" x14ac:dyDescent="0.2"/>
    <row r="116" spans="1:13" ht="18" customHeight="1" x14ac:dyDescent="0.2"/>
    <row r="117" spans="1:13" s="7" customFormat="1" ht="18" customHeight="1" x14ac:dyDescent="0.2">
      <c r="A117" s="1"/>
      <c r="B117" s="1"/>
      <c r="C117" s="1"/>
      <c r="D117" s="1"/>
      <c r="E117" s="1"/>
      <c r="F117" s="1"/>
      <c r="G117" s="1"/>
      <c r="H117" s="1"/>
      <c r="I117" s="1"/>
      <c r="J117" s="285"/>
      <c r="M117" s="15"/>
    </row>
    <row r="118" spans="1:13" s="7" customFormat="1" ht="18" customHeight="1" x14ac:dyDescent="0.2">
      <c r="A118" s="1"/>
      <c r="B118" s="1"/>
      <c r="C118" s="1"/>
      <c r="D118" s="1"/>
      <c r="E118" s="1"/>
      <c r="F118" s="1"/>
      <c r="G118" s="1"/>
      <c r="H118" s="1"/>
      <c r="I118" s="1"/>
      <c r="J118" s="285"/>
    </row>
    <row r="119" spans="1:13" s="7" customFormat="1" ht="18" customHeight="1" x14ac:dyDescent="0.2">
      <c r="A119" s="1"/>
      <c r="B119" s="1"/>
      <c r="C119" s="1"/>
      <c r="D119" s="1"/>
      <c r="E119" s="1"/>
      <c r="F119" s="1"/>
      <c r="G119" s="1"/>
      <c r="H119" s="1"/>
      <c r="I119" s="1"/>
      <c r="J119" s="285"/>
    </row>
    <row r="120" spans="1:13" s="7" customFormat="1" ht="18" customHeight="1" x14ac:dyDescent="0.2">
      <c r="A120" s="1"/>
      <c r="B120" s="1"/>
      <c r="C120" s="1"/>
      <c r="D120" s="1"/>
      <c r="E120" s="1"/>
      <c r="F120" s="1"/>
      <c r="G120" s="1"/>
      <c r="H120" s="1"/>
      <c r="I120" s="1"/>
      <c r="J120" s="285"/>
    </row>
    <row r="121" spans="1:13" s="7" customFormat="1" ht="18" customHeight="1" x14ac:dyDescent="0.2">
      <c r="A121" s="1"/>
      <c r="B121" s="1"/>
      <c r="C121" s="1"/>
      <c r="D121" s="1"/>
      <c r="E121" s="1"/>
      <c r="F121" s="1"/>
      <c r="G121" s="1"/>
      <c r="H121" s="1"/>
      <c r="I121" s="1"/>
      <c r="J121" s="285"/>
    </row>
    <row r="122" spans="1:13" s="7" customFormat="1" ht="18" customHeight="1" x14ac:dyDescent="0.2">
      <c r="A122" s="1"/>
      <c r="B122" s="1"/>
      <c r="C122" s="1"/>
      <c r="D122" s="1"/>
      <c r="E122" s="1"/>
      <c r="F122" s="1"/>
      <c r="G122" s="1"/>
      <c r="H122" s="1"/>
      <c r="I122" s="1"/>
      <c r="J122" s="285"/>
    </row>
    <row r="123" spans="1:13" s="7" customFormat="1" ht="18" customHeight="1" x14ac:dyDescent="0.2">
      <c r="A123" s="1"/>
      <c r="B123" s="1"/>
      <c r="C123" s="1"/>
      <c r="D123" s="1"/>
      <c r="E123" s="1"/>
      <c r="F123" s="1"/>
      <c r="G123" s="1"/>
      <c r="H123" s="1"/>
      <c r="I123" s="1"/>
      <c r="J123" s="285"/>
    </row>
    <row r="124" spans="1:13" s="7" customFormat="1" ht="18" customHeight="1" x14ac:dyDescent="0.2">
      <c r="A124" s="1"/>
      <c r="B124" s="1"/>
      <c r="C124" s="1"/>
      <c r="D124" s="1"/>
      <c r="E124" s="1"/>
      <c r="F124" s="1"/>
      <c r="G124" s="1"/>
      <c r="H124" s="1"/>
      <c r="I124" s="1"/>
      <c r="J124" s="285"/>
    </row>
    <row r="125" spans="1:13" s="7" customFormat="1" ht="18" customHeight="1" x14ac:dyDescent="0.2">
      <c r="A125" s="1"/>
      <c r="B125" s="1"/>
      <c r="C125" s="1"/>
      <c r="D125" s="1"/>
      <c r="E125" s="1"/>
      <c r="F125" s="1"/>
      <c r="G125" s="1"/>
      <c r="H125" s="1"/>
      <c r="I125" s="1"/>
      <c r="J125" s="285"/>
    </row>
    <row r="126" spans="1:13" s="7" customFormat="1" ht="3" customHeight="1" x14ac:dyDescent="0.2">
      <c r="A126" s="1"/>
      <c r="B126" s="1"/>
      <c r="C126" s="1"/>
      <c r="D126" s="1"/>
      <c r="E126" s="1"/>
      <c r="F126" s="1"/>
      <c r="G126" s="1"/>
      <c r="H126" s="1"/>
      <c r="I126" s="1"/>
      <c r="J126" s="285"/>
    </row>
    <row r="127" spans="1:13" s="7" customFormat="1" ht="17.25" customHeight="1" x14ac:dyDescent="0.2">
      <c r="A127" s="1"/>
      <c r="B127" s="1"/>
      <c r="C127" s="1"/>
      <c r="D127" s="1"/>
      <c r="E127" s="1"/>
      <c r="F127" s="1"/>
      <c r="G127" s="1"/>
      <c r="H127" s="1"/>
      <c r="I127" s="1"/>
      <c r="J127" s="285"/>
    </row>
    <row r="128" spans="1:13" s="7" customFormat="1" ht="18" customHeight="1" x14ac:dyDescent="0.2">
      <c r="A128" s="1"/>
      <c r="B128" s="1"/>
      <c r="C128" s="1"/>
      <c r="D128" s="1"/>
      <c r="E128" s="1"/>
      <c r="F128" s="1"/>
      <c r="G128" s="1"/>
      <c r="H128" s="1"/>
      <c r="I128" s="1"/>
      <c r="J128" s="285"/>
    </row>
    <row r="129" spans="1:10" s="7" customFormat="1" ht="7.5" customHeight="1" x14ac:dyDescent="0.2">
      <c r="A129" s="1"/>
      <c r="B129" s="1"/>
      <c r="C129" s="1"/>
      <c r="D129" s="1"/>
      <c r="E129" s="1"/>
      <c r="F129" s="1"/>
      <c r="G129" s="1"/>
      <c r="H129" s="1"/>
      <c r="I129" s="1"/>
      <c r="J129" s="285"/>
    </row>
    <row r="130" spans="1:10" s="7" customFormat="1" ht="15.75" customHeight="1" x14ac:dyDescent="0.2">
      <c r="A130" s="1"/>
      <c r="B130" s="1"/>
      <c r="C130" s="1"/>
      <c r="D130" s="1"/>
      <c r="E130" s="1"/>
      <c r="F130" s="1"/>
      <c r="G130" s="1"/>
      <c r="H130" s="1"/>
      <c r="I130" s="1"/>
      <c r="J130" s="285"/>
    </row>
    <row r="131" spans="1:10" s="7" customFormat="1" ht="3" customHeight="1" x14ac:dyDescent="0.2">
      <c r="A131" s="1"/>
      <c r="B131" s="1"/>
      <c r="C131" s="1"/>
      <c r="D131" s="1"/>
      <c r="E131" s="1"/>
      <c r="F131" s="1"/>
      <c r="G131" s="1"/>
      <c r="H131" s="1"/>
      <c r="I131" s="1"/>
      <c r="J131" s="285"/>
    </row>
    <row r="132" spans="1:10" s="7" customFormat="1" x14ac:dyDescent="0.2">
      <c r="A132" s="1"/>
      <c r="B132" s="1"/>
      <c r="C132" s="1"/>
      <c r="D132" s="1"/>
      <c r="E132" s="1"/>
      <c r="F132" s="1"/>
      <c r="G132" s="1"/>
      <c r="H132" s="1"/>
      <c r="I132" s="1"/>
      <c r="J132" s="285"/>
    </row>
    <row r="133" spans="1:10" s="7" customFormat="1" x14ac:dyDescent="0.2">
      <c r="A133" s="1"/>
      <c r="B133" s="1"/>
      <c r="C133" s="1"/>
      <c r="D133" s="1"/>
      <c r="E133" s="1"/>
      <c r="F133" s="1"/>
      <c r="G133" s="1"/>
      <c r="H133" s="1"/>
      <c r="I133" s="1"/>
      <c r="J133" s="285"/>
    </row>
    <row r="134" spans="1:10" s="7" customFormat="1" x14ac:dyDescent="0.2">
      <c r="A134" s="1"/>
      <c r="B134" s="1"/>
      <c r="C134" s="1"/>
      <c r="D134" s="1"/>
      <c r="E134" s="1"/>
      <c r="F134" s="1"/>
      <c r="G134" s="1"/>
      <c r="H134" s="1"/>
      <c r="I134" s="1"/>
      <c r="J134" s="285"/>
    </row>
    <row r="135" spans="1:10" s="7" customFormat="1" x14ac:dyDescent="0.2">
      <c r="A135" s="1"/>
      <c r="B135" s="1"/>
      <c r="C135" s="1"/>
      <c r="D135" s="1"/>
      <c r="E135" s="1"/>
      <c r="F135" s="1"/>
      <c r="G135" s="1"/>
      <c r="H135" s="1"/>
      <c r="I135" s="1"/>
      <c r="J135" s="285"/>
    </row>
    <row r="136" spans="1:10" s="7" customFormat="1" x14ac:dyDescent="0.2">
      <c r="A136" s="1"/>
      <c r="B136" s="1"/>
      <c r="C136" s="1"/>
      <c r="D136" s="1"/>
      <c r="E136" s="1"/>
      <c r="F136" s="1"/>
      <c r="G136" s="1"/>
      <c r="H136" s="1"/>
      <c r="I136" s="1"/>
      <c r="J136" s="285"/>
    </row>
    <row r="137" spans="1:10" s="7" customFormat="1" x14ac:dyDescent="0.2">
      <c r="A137" s="1"/>
      <c r="B137" s="1"/>
      <c r="C137" s="1"/>
      <c r="D137" s="1"/>
      <c r="E137" s="1"/>
      <c r="F137" s="1"/>
      <c r="G137" s="1"/>
      <c r="H137" s="1"/>
      <c r="I137" s="1"/>
      <c r="J137" s="285"/>
    </row>
    <row r="138" spans="1:10" s="7" customFormat="1" x14ac:dyDescent="0.2">
      <c r="A138" s="1"/>
      <c r="B138" s="1"/>
      <c r="C138" s="1"/>
      <c r="D138" s="1"/>
      <c r="E138" s="1"/>
      <c r="F138" s="1"/>
      <c r="G138" s="1"/>
      <c r="H138" s="1"/>
      <c r="I138" s="1"/>
      <c r="J138" s="285"/>
    </row>
    <row r="139" spans="1:10" s="7" customFormat="1" x14ac:dyDescent="0.2">
      <c r="A139" s="1"/>
      <c r="B139" s="1"/>
      <c r="C139" s="1"/>
      <c r="D139" s="1"/>
      <c r="E139" s="1"/>
      <c r="F139" s="1"/>
      <c r="G139" s="1"/>
      <c r="H139" s="1"/>
      <c r="I139" s="1"/>
      <c r="J139" s="285"/>
    </row>
    <row r="140" spans="1:10" s="7" customFormat="1" x14ac:dyDescent="0.2">
      <c r="A140" s="1"/>
      <c r="B140" s="1"/>
      <c r="C140" s="1"/>
      <c r="D140" s="1"/>
      <c r="E140" s="1"/>
      <c r="F140" s="1"/>
      <c r="G140" s="1"/>
      <c r="H140" s="1"/>
      <c r="I140" s="1"/>
      <c r="J140" s="285"/>
    </row>
    <row r="141" spans="1:10" s="7" customFormat="1" x14ac:dyDescent="0.2">
      <c r="A141" s="1"/>
      <c r="B141" s="1"/>
      <c r="C141" s="1"/>
      <c r="D141" s="1"/>
      <c r="E141" s="1"/>
      <c r="F141" s="1"/>
      <c r="G141" s="1"/>
      <c r="H141" s="1"/>
      <c r="I141" s="1"/>
      <c r="J141" s="285"/>
    </row>
    <row r="142" spans="1:10" s="7" customFormat="1" x14ac:dyDescent="0.2">
      <c r="A142" s="1"/>
      <c r="B142" s="1"/>
      <c r="C142" s="1"/>
      <c r="D142" s="1"/>
      <c r="E142" s="1"/>
      <c r="F142" s="1"/>
      <c r="G142" s="1"/>
      <c r="H142" s="1"/>
      <c r="I142" s="1"/>
      <c r="J142" s="285"/>
    </row>
    <row r="143" spans="1:10" s="7" customFormat="1" x14ac:dyDescent="0.2">
      <c r="A143" s="1"/>
      <c r="B143" s="1"/>
      <c r="C143" s="1"/>
      <c r="D143" s="1"/>
      <c r="E143" s="1"/>
      <c r="F143" s="1"/>
      <c r="G143" s="1"/>
      <c r="H143" s="1"/>
      <c r="I143" s="1"/>
      <c r="J143" s="285"/>
    </row>
    <row r="144" spans="1:10" s="7" customFormat="1" x14ac:dyDescent="0.2">
      <c r="A144" s="1"/>
      <c r="B144" s="1"/>
      <c r="C144" s="1"/>
      <c r="D144" s="1"/>
      <c r="E144" s="1"/>
      <c r="F144" s="1"/>
      <c r="G144" s="1"/>
      <c r="H144" s="1"/>
      <c r="I144" s="1"/>
      <c r="J144" s="285"/>
    </row>
    <row r="145" spans="1:10" s="7" customFormat="1" x14ac:dyDescent="0.2">
      <c r="A145" s="1"/>
      <c r="B145" s="1"/>
      <c r="C145" s="1"/>
      <c r="D145" s="1"/>
      <c r="E145" s="1"/>
      <c r="F145" s="1"/>
      <c r="G145" s="1"/>
      <c r="H145" s="1"/>
      <c r="I145" s="1"/>
      <c r="J145" s="285"/>
    </row>
    <row r="146" spans="1:10" s="7" customFormat="1" x14ac:dyDescent="0.2">
      <c r="A146" s="1"/>
      <c r="B146" s="1"/>
      <c r="C146" s="1"/>
      <c r="D146" s="1"/>
      <c r="E146" s="1"/>
      <c r="F146" s="1"/>
      <c r="G146" s="1"/>
      <c r="H146" s="1"/>
      <c r="I146" s="1"/>
      <c r="J146" s="285"/>
    </row>
    <row r="147" spans="1:10" s="7" customFormat="1" x14ac:dyDescent="0.2">
      <c r="A147" s="1"/>
      <c r="B147" s="1"/>
      <c r="C147" s="1"/>
      <c r="D147" s="1"/>
      <c r="E147" s="1"/>
      <c r="F147" s="1"/>
      <c r="G147" s="1"/>
      <c r="H147" s="1"/>
      <c r="I147" s="1"/>
      <c r="J147" s="285"/>
    </row>
    <row r="148" spans="1:10" s="7" customFormat="1" x14ac:dyDescent="0.2">
      <c r="A148" s="1"/>
      <c r="B148" s="1"/>
      <c r="C148" s="1"/>
      <c r="D148" s="1"/>
      <c r="E148" s="1"/>
      <c r="F148" s="1"/>
      <c r="G148" s="1"/>
      <c r="H148" s="1"/>
      <c r="I148" s="1"/>
      <c r="J148" s="285"/>
    </row>
    <row r="149" spans="1:10" s="7" customFormat="1" x14ac:dyDescent="0.2">
      <c r="A149" s="1"/>
      <c r="B149" s="1"/>
      <c r="C149" s="1"/>
      <c r="D149" s="1"/>
      <c r="E149" s="1"/>
      <c r="F149" s="1"/>
      <c r="G149" s="1"/>
      <c r="H149" s="1"/>
      <c r="I149" s="1"/>
      <c r="J149" s="285"/>
    </row>
    <row r="150" spans="1:10" s="7" customFormat="1" x14ac:dyDescent="0.2">
      <c r="A150" s="1"/>
      <c r="B150" s="1"/>
      <c r="C150" s="1"/>
      <c r="D150" s="1"/>
      <c r="E150" s="1"/>
      <c r="F150" s="1"/>
      <c r="G150" s="1"/>
      <c r="H150" s="1"/>
      <c r="I150" s="1"/>
      <c r="J150" s="285"/>
    </row>
    <row r="151" spans="1:10" s="7" customFormat="1" x14ac:dyDescent="0.2">
      <c r="A151" s="1"/>
      <c r="B151" s="1"/>
      <c r="C151" s="1"/>
      <c r="D151" s="1"/>
      <c r="E151" s="1"/>
      <c r="F151" s="1"/>
      <c r="G151" s="1"/>
      <c r="H151" s="1"/>
      <c r="I151" s="1"/>
      <c r="J151" s="285"/>
    </row>
    <row r="152" spans="1:10" s="7" customFormat="1" x14ac:dyDescent="0.2">
      <c r="A152" s="1"/>
      <c r="B152" s="1"/>
      <c r="C152" s="1"/>
      <c r="D152" s="1"/>
      <c r="E152" s="1"/>
      <c r="F152" s="1"/>
      <c r="G152" s="1"/>
      <c r="H152" s="1"/>
      <c r="I152" s="1"/>
      <c r="J152" s="285"/>
    </row>
    <row r="153" spans="1:10" s="7" customFormat="1" x14ac:dyDescent="0.2">
      <c r="A153" s="1"/>
      <c r="B153" s="1"/>
      <c r="C153" s="1"/>
      <c r="D153" s="1"/>
      <c r="E153" s="1"/>
      <c r="F153" s="1"/>
      <c r="G153" s="1"/>
      <c r="H153" s="1"/>
      <c r="I153" s="1"/>
      <c r="J153" s="285"/>
    </row>
    <row r="154" spans="1:10" s="7" customFormat="1" x14ac:dyDescent="0.2">
      <c r="A154" s="1"/>
      <c r="B154" s="1"/>
      <c r="C154" s="1"/>
      <c r="D154" s="1"/>
      <c r="E154" s="1"/>
      <c r="F154" s="1"/>
      <c r="G154" s="1"/>
      <c r="H154" s="1"/>
      <c r="I154" s="1"/>
      <c r="J154" s="285"/>
    </row>
    <row r="155" spans="1:10" s="7" customFormat="1" x14ac:dyDescent="0.2">
      <c r="A155" s="1"/>
      <c r="B155" s="1"/>
      <c r="C155" s="1"/>
      <c r="D155" s="1"/>
      <c r="E155" s="1"/>
      <c r="F155" s="1"/>
      <c r="G155" s="1"/>
      <c r="H155" s="1"/>
      <c r="I155" s="1"/>
      <c r="J155" s="285"/>
    </row>
    <row r="156" spans="1:10" s="7" customFormat="1" x14ac:dyDescent="0.2">
      <c r="A156" s="1"/>
      <c r="B156" s="1"/>
      <c r="C156" s="1"/>
      <c r="D156" s="1"/>
      <c r="E156" s="1"/>
      <c r="F156" s="1"/>
      <c r="G156" s="1"/>
      <c r="H156" s="1"/>
      <c r="I156" s="1"/>
      <c r="J156" s="285"/>
    </row>
    <row r="157" spans="1:10" s="7" customFormat="1" x14ac:dyDescent="0.2">
      <c r="A157" s="1"/>
      <c r="B157" s="1"/>
      <c r="C157" s="1"/>
      <c r="D157" s="1"/>
      <c r="E157" s="1"/>
      <c r="F157" s="1"/>
      <c r="G157" s="1"/>
      <c r="H157" s="1"/>
      <c r="I157" s="1"/>
      <c r="J157" s="285"/>
    </row>
    <row r="158" spans="1:10" s="7" customFormat="1" x14ac:dyDescent="0.2">
      <c r="A158" s="1"/>
      <c r="B158" s="1"/>
      <c r="C158" s="1"/>
      <c r="D158" s="1"/>
      <c r="E158" s="1"/>
      <c r="F158" s="1"/>
      <c r="G158" s="1"/>
      <c r="H158" s="1"/>
      <c r="I158" s="1"/>
      <c r="J158" s="285"/>
    </row>
    <row r="159" spans="1:10" s="7" customFormat="1" x14ac:dyDescent="0.2">
      <c r="A159" s="1"/>
      <c r="B159" s="1"/>
      <c r="C159" s="1"/>
      <c r="D159" s="1"/>
      <c r="E159" s="1"/>
      <c r="F159" s="1"/>
      <c r="G159" s="1"/>
      <c r="H159" s="1"/>
      <c r="I159" s="1"/>
      <c r="J159" s="285"/>
    </row>
  </sheetData>
  <sheetProtection password="CA75" sheet="1" objects="1" scenarios="1"/>
  <mergeCells count="58">
    <mergeCell ref="B31:F31"/>
    <mergeCell ref="B50:F50"/>
    <mergeCell ref="B51:F51"/>
    <mergeCell ref="B48:F48"/>
    <mergeCell ref="A39:I39"/>
    <mergeCell ref="B40:F40"/>
    <mergeCell ref="B41:F41"/>
    <mergeCell ref="B49:F49"/>
    <mergeCell ref="B32:I32"/>
    <mergeCell ref="B37:F37"/>
    <mergeCell ref="B36:F36"/>
    <mergeCell ref="B69:G69"/>
    <mergeCell ref="B59:F59"/>
    <mergeCell ref="B61:E61"/>
    <mergeCell ref="B65:F65"/>
    <mergeCell ref="B67:F67"/>
    <mergeCell ref="B63:F63"/>
    <mergeCell ref="B64:F64"/>
    <mergeCell ref="B57:F57"/>
    <mergeCell ref="B42:F42"/>
    <mergeCell ref="B43:F43"/>
    <mergeCell ref="B44:F44"/>
    <mergeCell ref="B45:F45"/>
    <mergeCell ref="B46:F46"/>
    <mergeCell ref="B47:F47"/>
    <mergeCell ref="B55:F55"/>
    <mergeCell ref="B56:F56"/>
    <mergeCell ref="A9:C9"/>
    <mergeCell ref="B29:F29"/>
    <mergeCell ref="E16:H16"/>
    <mergeCell ref="E18:H18"/>
    <mergeCell ref="E12:H12"/>
    <mergeCell ref="A13:D13"/>
    <mergeCell ref="F13:I13"/>
    <mergeCell ref="B25:F25"/>
    <mergeCell ref="B27:F27"/>
    <mergeCell ref="I25:I27"/>
    <mergeCell ref="A1:I1"/>
    <mergeCell ref="A2:I2"/>
    <mergeCell ref="A3:I3"/>
    <mergeCell ref="E4:I4"/>
    <mergeCell ref="E5:I5"/>
    <mergeCell ref="E7:I7"/>
    <mergeCell ref="E6:I6"/>
    <mergeCell ref="B26:F26"/>
    <mergeCell ref="E11:H11"/>
    <mergeCell ref="A14:D14"/>
    <mergeCell ref="F14:I14"/>
    <mergeCell ref="A15:I15"/>
    <mergeCell ref="A8:C8"/>
    <mergeCell ref="E8:H8"/>
    <mergeCell ref="E9:H9"/>
    <mergeCell ref="E10:H10"/>
    <mergeCell ref="B24:F24"/>
    <mergeCell ref="E20:H20"/>
    <mergeCell ref="A22:F22"/>
    <mergeCell ref="E17:H17"/>
    <mergeCell ref="E19:H19"/>
  </mergeCells>
  <conditionalFormatting sqref="B69:H69">
    <cfRule type="notContainsBlanks" dxfId="37" priority="5">
      <formula>LEN(TRIM(B69))&gt;0</formula>
    </cfRule>
  </conditionalFormatting>
  <conditionalFormatting sqref="J67">
    <cfRule type="notContainsBlanks" dxfId="36" priority="3">
      <formula>LEN(TRIM(J67))&gt;0</formula>
    </cfRule>
  </conditionalFormatting>
  <conditionalFormatting sqref="J69">
    <cfRule type="notContainsBlanks" dxfId="35" priority="2">
      <formula>LEN(TRIM(J69))&gt;0</formula>
    </cfRule>
  </conditionalFormatting>
  <conditionalFormatting sqref="H67">
    <cfRule type="notContainsBlanks" dxfId="34" priority="1">
      <formula>LEN(TRIM(H67))&gt;0</formula>
    </cfRule>
  </conditionalFormatting>
  <printOptions horizontalCentered="1"/>
  <pageMargins left="0.98425196850393704" right="0.27559055118110237" top="0.27559055118110237" bottom="0.15748031496062992" header="0.39370078740157483" footer="0.15748031496062992"/>
  <pageSetup paperSize="9" scale="41" orientation="portrait" horizontalDpi="300" verticalDpi="300" r:id="rId1"/>
  <headerFooter alignWithMargins="0">
    <oddFooter>&amp;Lgedruckt am: &amp;D&amp;RSeite &amp;P von &amp;N</oddFooter>
  </headerFooter>
  <rowBreaks count="1" manualBreakCount="1">
    <brk id="3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pageSetUpPr fitToPage="1"/>
  </sheetPr>
  <dimension ref="A1:L79"/>
  <sheetViews>
    <sheetView topLeftCell="A2" zoomScale="85" zoomScaleNormal="85" workbookViewId="0">
      <selection activeCell="A2" sqref="A2:I2"/>
    </sheetView>
  </sheetViews>
  <sheetFormatPr baseColWidth="10" defaultColWidth="11.42578125" defaultRowHeight="15" outlineLevelRow="1" outlineLevelCol="1" x14ac:dyDescent="0.2"/>
  <cols>
    <col min="1" max="1" width="13.140625" style="1" customWidth="1"/>
    <col min="2" max="3" width="11.5703125" style="1" customWidth="1"/>
    <col min="4" max="4" width="15" style="1" customWidth="1"/>
    <col min="5" max="5" width="11.5703125" style="1" customWidth="1"/>
    <col min="6" max="6" width="15" style="1" customWidth="1"/>
    <col min="7" max="8" width="19.5703125" style="1" customWidth="1"/>
    <col min="9" max="9" width="21.7109375" style="1" customWidth="1"/>
    <col min="10" max="10" width="21.7109375" style="7" hidden="1" customWidth="1" outlineLevel="1"/>
    <col min="11" max="11" width="11.42578125" style="1" collapsed="1"/>
    <col min="12" max="12" width="19.140625" style="1" customWidth="1"/>
    <col min="13" max="14" width="11.42578125" style="1" customWidth="1"/>
    <col min="15" max="15" width="16.140625" style="1" customWidth="1"/>
    <col min="16" max="16" width="11.42578125" style="1" customWidth="1"/>
    <col min="17" max="16384" width="11.42578125" style="1"/>
  </cols>
  <sheetData>
    <row r="1" spans="1:11" ht="33.75" hidden="1" customHeight="1" outlineLevel="1" thickBot="1" x14ac:dyDescent="0.25">
      <c r="A1" s="1265" t="str">
        <f>Eingabetabelle!A1</f>
        <v>Diese Datei ist Eigentum des Landratsamtes Potsdam-Mittelmark. Eine unbefugte Weitergabe an Dritte ist nicht gestattet!
Stand: 23.08.2022</v>
      </c>
      <c r="B1" s="1265"/>
      <c r="C1" s="1265"/>
      <c r="D1" s="1265"/>
      <c r="E1" s="1265"/>
      <c r="F1" s="1265"/>
      <c r="G1" s="1265"/>
      <c r="H1" s="1265"/>
      <c r="I1" s="1265"/>
      <c r="J1" s="388"/>
      <c r="K1" s="29"/>
    </row>
    <row r="2" spans="1:11" ht="55.5" customHeight="1" collapsed="1" x14ac:dyDescent="0.25">
      <c r="A2" s="1267" t="str">
        <f>Eingabetabelle!$A$2</f>
        <v>Berechnung der Entgelte für Kindertagesstätten im Landkreis Potsdam-Mittelmark
für das Jahr 2023
Rechtsstand: 01.08.2022</v>
      </c>
      <c r="B2" s="1268"/>
      <c r="C2" s="1268"/>
      <c r="D2" s="1268"/>
      <c r="E2" s="1269"/>
      <c r="F2" s="1269"/>
      <c r="G2" s="1269"/>
      <c r="H2" s="1269"/>
      <c r="I2" s="1270"/>
      <c r="J2" s="389"/>
    </row>
    <row r="3" spans="1:11" ht="27.75" customHeight="1" x14ac:dyDescent="0.25">
      <c r="A3" s="1271" t="s">
        <v>38</v>
      </c>
      <c r="B3" s="1196"/>
      <c r="C3" s="1196"/>
      <c r="D3" s="1196"/>
      <c r="E3" s="1196"/>
      <c r="F3" s="1196"/>
      <c r="G3" s="1196"/>
      <c r="H3" s="1196"/>
      <c r="I3" s="1272"/>
      <c r="J3" s="389"/>
    </row>
    <row r="4" spans="1:11" ht="22.9" customHeight="1" x14ac:dyDescent="0.2">
      <c r="A4" s="84" t="s">
        <v>0</v>
      </c>
      <c r="B4" s="85"/>
      <c r="C4" s="86"/>
      <c r="D4" s="83"/>
      <c r="E4" s="1289">
        <f>Eingabetabelle!$E$3</f>
        <v>0</v>
      </c>
      <c r="F4" s="1290"/>
      <c r="G4" s="1290"/>
      <c r="H4" s="1290"/>
      <c r="I4" s="1288"/>
      <c r="J4" s="389"/>
    </row>
    <row r="5" spans="1:11" ht="22.9" customHeight="1" x14ac:dyDescent="0.2">
      <c r="A5" s="87" t="s">
        <v>1</v>
      </c>
      <c r="B5" s="88"/>
      <c r="C5" s="89"/>
      <c r="D5" s="83"/>
      <c r="E5" s="1289">
        <f>Eingabetabelle!$E$4</f>
        <v>0</v>
      </c>
      <c r="F5" s="1290"/>
      <c r="G5" s="1290"/>
      <c r="H5" s="1290"/>
      <c r="I5" s="1288"/>
      <c r="J5" s="389"/>
    </row>
    <row r="6" spans="1:11" ht="22.9" customHeight="1" x14ac:dyDescent="0.2">
      <c r="A6" s="87" t="s">
        <v>2</v>
      </c>
      <c r="B6" s="88"/>
      <c r="C6" s="89"/>
      <c r="D6" s="83"/>
      <c r="E6" s="1289">
        <f>Eingabetabelle!$E$7</f>
        <v>0</v>
      </c>
      <c r="F6" s="1290"/>
      <c r="G6" s="1290"/>
      <c r="H6" s="1290"/>
      <c r="I6" s="1288"/>
      <c r="J6" s="389"/>
    </row>
    <row r="7" spans="1:11" ht="24" customHeight="1" x14ac:dyDescent="0.2">
      <c r="A7" s="947" t="s">
        <v>3</v>
      </c>
      <c r="B7" s="113"/>
      <c r="C7" s="943"/>
      <c r="D7" s="83"/>
      <c r="E7" s="1286">
        <f>Eingabetabelle!$E$8</f>
        <v>0</v>
      </c>
      <c r="F7" s="1287"/>
      <c r="G7" s="1287"/>
      <c r="H7" s="1287"/>
      <c r="I7" s="1288"/>
      <c r="J7" s="389"/>
    </row>
    <row r="8" spans="1:11" ht="24" customHeight="1" x14ac:dyDescent="0.25">
      <c r="A8" s="1263" t="s">
        <v>88</v>
      </c>
      <c r="B8" s="1091"/>
      <c r="C8" s="1200"/>
      <c r="D8" s="765" t="str">
        <f>Eingabetabelle!$D$9</f>
        <v>ja</v>
      </c>
      <c r="E8" s="1296" t="s">
        <v>8</v>
      </c>
      <c r="F8" s="1296"/>
      <c r="G8" s="1296"/>
      <c r="H8" s="1296"/>
      <c r="I8" s="767" t="str">
        <f>Einstellungen!C12&amp;"/"&amp;Einstellungen!D12</f>
        <v>1/10</v>
      </c>
      <c r="J8" s="389"/>
    </row>
    <row r="9" spans="1:11" ht="19.5" customHeight="1" x14ac:dyDescent="0.25">
      <c r="A9" s="1264" t="s">
        <v>4</v>
      </c>
      <c r="B9" s="1112"/>
      <c r="C9" s="1112"/>
      <c r="D9" s="766">
        <f>Eingabetabelle!$D$10</f>
        <v>0</v>
      </c>
      <c r="E9" s="1297" t="s">
        <v>73</v>
      </c>
      <c r="F9" s="1297"/>
      <c r="G9" s="1297"/>
      <c r="H9" s="1297"/>
      <c r="I9" s="768">
        <f>ROUND(D9*Einstellungen!C12/Einstellungen!D12,3)</f>
        <v>0</v>
      </c>
      <c r="J9" s="389"/>
    </row>
    <row r="10" spans="1:11" ht="22.9" customHeight="1" x14ac:dyDescent="0.25">
      <c r="A10" s="84" t="s">
        <v>5</v>
      </c>
      <c r="B10" s="85"/>
      <c r="C10" s="86"/>
      <c r="D10" s="769">
        <f>Eingabetabelle!$D$11</f>
        <v>250</v>
      </c>
      <c r="E10" s="1207" t="str">
        <f>Eingabetabelle!E11</f>
        <v xml:space="preserve"> Durchschnittssatz ErzieherIn pro Monat</v>
      </c>
      <c r="F10" s="1208"/>
      <c r="G10" s="1208"/>
      <c r="H10" s="1209"/>
      <c r="I10" s="760">
        <f>Eingabetabelle!I11</f>
        <v>0</v>
      </c>
      <c r="J10" s="389"/>
    </row>
    <row r="11" spans="1:11" ht="22.9" customHeight="1" x14ac:dyDescent="0.25">
      <c r="A11" s="87" t="s">
        <v>6</v>
      </c>
      <c r="B11" s="88"/>
      <c r="C11" s="89"/>
      <c r="D11" s="770">
        <f>Eingabetabelle!$D$12</f>
        <v>0</v>
      </c>
      <c r="E11" s="1207" t="str">
        <f>Eingabetabelle!E12</f>
        <v xml:space="preserve"> Durchschnittssatz LeiterIn pro Monat</v>
      </c>
      <c r="F11" s="1208"/>
      <c r="G11" s="1208"/>
      <c r="H11" s="1209"/>
      <c r="I11" s="760">
        <f>Eingabetabelle!I12</f>
        <v>0</v>
      </c>
      <c r="J11" s="389"/>
    </row>
    <row r="12" spans="1:11" ht="22.5" customHeight="1" thickBot="1" x14ac:dyDescent="0.3">
      <c r="A12" s="91" t="s">
        <v>7</v>
      </c>
      <c r="B12" s="92"/>
      <c r="C12" s="93"/>
      <c r="D12" s="771">
        <f>Eingabetabelle!$D$13</f>
        <v>0.95</v>
      </c>
      <c r="E12" s="1241" t="str">
        <f>Eingabetabelle!E13</f>
        <v xml:space="preserve"> Durchschnittssatz gemäß KitaLAV</v>
      </c>
      <c r="F12" s="1241"/>
      <c r="G12" s="1241"/>
      <c r="H12" s="1242"/>
      <c r="I12" s="760">
        <f>Eingabetabelle!I13</f>
        <v>0</v>
      </c>
      <c r="J12" s="389"/>
    </row>
    <row r="13" spans="1:11" ht="22.5" customHeight="1" x14ac:dyDescent="0.2">
      <c r="A13" s="1243" t="str">
        <f>Eingabetabelle!A14</f>
        <v>Jahresmittel der belegten Plätze des Vorjahres:</v>
      </c>
      <c r="B13" s="1211"/>
      <c r="C13" s="1211"/>
      <c r="D13" s="1211"/>
      <c r="E13" s="237">
        <f>Eingabetabelle!E14</f>
        <v>0</v>
      </c>
      <c r="F13" s="1212"/>
      <c r="G13" s="1213"/>
      <c r="H13" s="1213"/>
      <c r="I13" s="1311"/>
      <c r="J13" s="389"/>
    </row>
    <row r="14" spans="1:11" ht="22.5" customHeight="1" thickBot="1" x14ac:dyDescent="0.25">
      <c r="A14" s="1259" t="s">
        <v>72</v>
      </c>
      <c r="B14" s="1053"/>
      <c r="C14" s="1053"/>
      <c r="D14" s="1053"/>
      <c r="E14" s="238">
        <f>Eingabetabelle!$E$15</f>
        <v>0</v>
      </c>
      <c r="F14" s="1181"/>
      <c r="G14" s="1182"/>
      <c r="H14" s="1182"/>
      <c r="I14" s="1291"/>
      <c r="J14" s="389"/>
    </row>
    <row r="15" spans="1:11" ht="22.5" customHeight="1" x14ac:dyDescent="0.2">
      <c r="A15" s="1292" t="s">
        <v>67</v>
      </c>
      <c r="B15" s="1293"/>
      <c r="C15" s="1293"/>
      <c r="D15" s="1293"/>
      <c r="E15" s="1294"/>
      <c r="F15" s="1294"/>
      <c r="G15" s="1294"/>
      <c r="H15" s="1294"/>
      <c r="I15" s="1295"/>
      <c r="J15" s="389"/>
    </row>
    <row r="16" spans="1:11" ht="30" customHeight="1" x14ac:dyDescent="0.25">
      <c r="A16" s="874" t="str">
        <f>Eingabetabelle!A17</f>
        <v>Stichtag</v>
      </c>
      <c r="B16" s="115" t="str">
        <f>Eingabetabelle!B17</f>
        <v>päd. LA</v>
      </c>
      <c r="C16" s="116" t="str">
        <f>Eingabetabelle!C17</f>
        <v xml:space="preserve">Stichtag </v>
      </c>
      <c r="D16" s="117" t="str">
        <f>Eingabetabelle!D17</f>
        <v>org. LA</v>
      </c>
      <c r="E16" s="1307" t="str">
        <f>Eingabetabelle!E17</f>
        <v xml:space="preserve">Durchschnittlicher päd. Leitungsanteil des Vorjahres: </v>
      </c>
      <c r="F16" s="1307"/>
      <c r="G16" s="1307"/>
      <c r="H16" s="1307"/>
      <c r="I16" s="876">
        <f>Eingabetabelle!I17</f>
        <v>0.25</v>
      </c>
      <c r="J16" s="389"/>
    </row>
    <row r="17" spans="1:10" ht="22.5" customHeight="1" thickBot="1" x14ac:dyDescent="0.3">
      <c r="A17" s="96" t="str">
        <f>Eingabetabelle!A18</f>
        <v>01.12.</v>
      </c>
      <c r="B17" s="761">
        <f>Eingabetabelle!B18</f>
        <v>0.25</v>
      </c>
      <c r="C17" s="116" t="str">
        <f>Eingabetabelle!C18</f>
        <v>01.12.</v>
      </c>
      <c r="D17" s="763">
        <f>Eingabetabelle!D18</f>
        <v>0.25</v>
      </c>
      <c r="E17" s="1303" t="str">
        <f>Eingabetabelle!E18</f>
        <v>Durchschnittlicher org. Leitungsanteil des Vorjahres:</v>
      </c>
      <c r="F17" s="1303"/>
      <c r="G17" s="1303"/>
      <c r="H17" s="1303"/>
      <c r="I17" s="877">
        <f>Eingabetabelle!I18</f>
        <v>0.25</v>
      </c>
      <c r="J17" s="389"/>
    </row>
    <row r="18" spans="1:10" ht="22.5" customHeight="1" x14ac:dyDescent="0.25">
      <c r="A18" s="96" t="str">
        <f>Eingabetabelle!A19</f>
        <v>01.03.</v>
      </c>
      <c r="B18" s="761">
        <f>Eingabetabelle!B19</f>
        <v>0.25</v>
      </c>
      <c r="C18" s="116" t="str">
        <f>Eingabetabelle!C19</f>
        <v>01.03.</v>
      </c>
      <c r="D18" s="763">
        <f>Eingabetabelle!D19</f>
        <v>0.25</v>
      </c>
      <c r="E18" s="1308" t="str">
        <f>Eingabetabelle!E19</f>
        <v>Betreuungsalter 0 bis unter 3 Jahre</v>
      </c>
      <c r="F18" s="1309"/>
      <c r="G18" s="1309"/>
      <c r="H18" s="1310"/>
      <c r="I18" s="867" t="str">
        <f>Eingabetabelle!I19</f>
        <v>ja</v>
      </c>
      <c r="J18" s="389"/>
    </row>
    <row r="19" spans="1:10" ht="22.5" customHeight="1" x14ac:dyDescent="0.25">
      <c r="A19" s="96" t="str">
        <f>Eingabetabelle!A20</f>
        <v>01.06.</v>
      </c>
      <c r="B19" s="761">
        <f>Eingabetabelle!B20</f>
        <v>0.25</v>
      </c>
      <c r="C19" s="116" t="str">
        <f>Eingabetabelle!C20</f>
        <v>01.06.</v>
      </c>
      <c r="D19" s="763">
        <f>Eingabetabelle!D20</f>
        <v>0.25</v>
      </c>
      <c r="E19" s="1304" t="str">
        <f>Eingabetabelle!E20</f>
        <v>Betreuungsalter 3 Jahre bis Schuleintritt</v>
      </c>
      <c r="F19" s="1305"/>
      <c r="G19" s="1305"/>
      <c r="H19" s="1306"/>
      <c r="I19" s="869" t="str">
        <f>Eingabetabelle!I20</f>
        <v>ja</v>
      </c>
      <c r="J19" s="389"/>
    </row>
    <row r="20" spans="1:10" ht="22.5" customHeight="1" thickBot="1" x14ac:dyDescent="0.3">
      <c r="A20" s="875" t="str">
        <f>Eingabetabelle!A21</f>
        <v>01.09.</v>
      </c>
      <c r="B20" s="762">
        <f>Eingabetabelle!B21</f>
        <v>0.25</v>
      </c>
      <c r="C20" s="118" t="str">
        <f>Eingabetabelle!C21</f>
        <v>01.09.</v>
      </c>
      <c r="D20" s="764">
        <f>Eingabetabelle!D21</f>
        <v>0.25</v>
      </c>
      <c r="E20" s="1298" t="str">
        <f>Eingabetabelle!E21</f>
        <v>Betreuungsalter Klassenstufe 1 bis 6</v>
      </c>
      <c r="F20" s="1299"/>
      <c r="G20" s="1299"/>
      <c r="H20" s="1300"/>
      <c r="I20" s="870" t="str">
        <f>Eingabetabelle!I21</f>
        <v>ja</v>
      </c>
      <c r="J20" s="389"/>
    </row>
    <row r="21" spans="1:10" s="300" customFormat="1" ht="21.75" customHeight="1" thickBot="1" x14ac:dyDescent="0.3">
      <c r="A21" s="276"/>
      <c r="C21" s="276"/>
      <c r="D21" s="368"/>
      <c r="E21" s="369"/>
      <c r="F21" s="369"/>
      <c r="G21" s="369"/>
      <c r="H21" s="369"/>
      <c r="I21" s="371"/>
      <c r="J21" s="394"/>
    </row>
    <row r="22" spans="1:10" ht="12.75" hidden="1" customHeight="1" thickBot="1" x14ac:dyDescent="0.25">
      <c r="A22" s="1217">
        <v>1</v>
      </c>
      <c r="B22" s="1218"/>
      <c r="C22" s="1218"/>
      <c r="D22" s="1218"/>
      <c r="E22" s="1218"/>
      <c r="F22" s="1219"/>
      <c r="G22" s="643">
        <v>2</v>
      </c>
      <c r="H22" s="643">
        <v>3</v>
      </c>
      <c r="I22" s="779">
        <v>4</v>
      </c>
      <c r="J22" s="389"/>
    </row>
    <row r="23" spans="1:10" ht="47.25" customHeight="1" thickBot="1" x14ac:dyDescent="0.25">
      <c r="A23" s="350" t="s">
        <v>9</v>
      </c>
      <c r="B23" s="357" t="s">
        <v>235</v>
      </c>
      <c r="C23" s="357"/>
      <c r="D23" s="357"/>
      <c r="E23" s="357"/>
      <c r="F23" s="357"/>
      <c r="G23" s="436" t="s">
        <v>608</v>
      </c>
      <c r="H23" s="437" t="s">
        <v>619</v>
      </c>
      <c r="I23" s="780" t="s">
        <v>631</v>
      </c>
      <c r="J23" s="623" t="s">
        <v>632</v>
      </c>
    </row>
    <row r="24" spans="1:10" s="384" customFormat="1" ht="22.5" customHeight="1" x14ac:dyDescent="0.2">
      <c r="A24" s="81" t="s">
        <v>10</v>
      </c>
      <c r="B24" s="1078" t="s">
        <v>92</v>
      </c>
      <c r="C24" s="1079"/>
      <c r="D24" s="1079"/>
      <c r="E24" s="1079"/>
      <c r="F24" s="1080"/>
      <c r="G24" s="307">
        <f>G25+G26+G27</f>
        <v>0</v>
      </c>
      <c r="H24" s="307">
        <f>ROUND(G24/$D$10,2)</f>
        <v>0</v>
      </c>
      <c r="I24" s="500" t="e">
        <f>ROUND($G24/$D$10/$D$9,2)</f>
        <v>#DIV/0!</v>
      </c>
      <c r="J24" s="775" t="e">
        <f>ROUND($G24/$D$10/$D$9,2)</f>
        <v>#DIV/0!</v>
      </c>
    </row>
    <row r="25" spans="1:10" s="384" customFormat="1" ht="22.5" customHeight="1" x14ac:dyDescent="0.2">
      <c r="A25" s="783"/>
      <c r="B25" s="1063" t="str">
        <f>"   - …für Leiterin  (in Höhe von " &amp; Einstellungen!C15*100 &amp; "% des n.p.Pers )"</f>
        <v xml:space="preserve">   - …für Leiterin  (in Höhe von 85% des n.p.Pers )</v>
      </c>
      <c r="C25" s="1063"/>
      <c r="D25" s="1063"/>
      <c r="E25" s="1063"/>
      <c r="F25" s="1064"/>
      <c r="G25" s="307">
        <f>I16*I11*Einstellungen!C15*12</f>
        <v>0</v>
      </c>
      <c r="H25" s="307">
        <f>ROUND(G25/$D$10,2)</f>
        <v>0</v>
      </c>
      <c r="I25" s="1320"/>
      <c r="J25" s="776"/>
    </row>
    <row r="26" spans="1:10" s="384" customFormat="1" ht="22.5" customHeight="1" x14ac:dyDescent="0.2">
      <c r="A26" s="784"/>
      <c r="B26" s="1063" t="str">
        <f>"   - … für Erzieherin ( in Höhe von " &amp; Einstellungen!C17*100 &amp; "% des n.p.Pers )"</f>
        <v xml:space="preserve">   - … für Erzieherin ( in Höhe von 87,6% des n.p.Pers )</v>
      </c>
      <c r="C26" s="1063"/>
      <c r="D26" s="1063"/>
      <c r="E26" s="1063"/>
      <c r="F26" s="1064"/>
      <c r="G26" s="307">
        <f>I9*I10*Einstellungen!C17*12</f>
        <v>0</v>
      </c>
      <c r="H26" s="307">
        <f>ROUND(G26/$D$10,2)</f>
        <v>0</v>
      </c>
      <c r="I26" s="1321"/>
      <c r="J26" s="587"/>
    </row>
    <row r="27" spans="1:10" s="384" customFormat="1" ht="22.5" customHeight="1" thickBot="1" x14ac:dyDescent="0.25">
      <c r="A27" s="784"/>
      <c r="B27" s="1220" t="s">
        <v>353</v>
      </c>
      <c r="C27" s="1220"/>
      <c r="D27" s="1220"/>
      <c r="E27" s="1220"/>
      <c r="F27" s="1221"/>
      <c r="G27" s="319">
        <f>Eingabetabelle!G28</f>
        <v>0</v>
      </c>
      <c r="H27" s="307">
        <f>ROUND(G27/$D$10,2)</f>
        <v>0</v>
      </c>
      <c r="I27" s="1322"/>
      <c r="J27" s="587"/>
    </row>
    <row r="28" spans="1:10" s="384" customFormat="1" ht="22.5" customHeight="1" thickBot="1" x14ac:dyDescent="0.25">
      <c r="A28" s="807"/>
      <c r="B28" s="76" t="s">
        <v>618</v>
      </c>
      <c r="C28" s="77"/>
      <c r="D28" s="77"/>
      <c r="E28" s="77"/>
      <c r="F28" s="78"/>
      <c r="G28" s="588">
        <f>Eingabetabelle!G65</f>
        <v>0</v>
      </c>
      <c r="H28" s="588">
        <f>Eingabetabelle!H65</f>
        <v>0</v>
      </c>
      <c r="I28" s="808" t="e">
        <f>Eingabetabelle!I65</f>
        <v>#DIV/0!</v>
      </c>
      <c r="J28" s="578" t="e">
        <f>Eingabetabelle!J65</f>
        <v>#DIV/0!</v>
      </c>
    </row>
    <row r="29" spans="1:10" s="385" customFormat="1" ht="22.5" customHeight="1" thickBot="1" x14ac:dyDescent="0.25">
      <c r="A29" s="774"/>
      <c r="B29" s="1277" t="s">
        <v>101</v>
      </c>
      <c r="C29" s="1277"/>
      <c r="D29" s="1277"/>
      <c r="E29" s="1277"/>
      <c r="F29" s="1278"/>
      <c r="G29" s="777">
        <f>G28+G24</f>
        <v>0</v>
      </c>
      <c r="H29" s="777">
        <f>H28+H24</f>
        <v>0</v>
      </c>
      <c r="I29" s="809" t="e">
        <f>I24+I28</f>
        <v>#DIV/0!</v>
      </c>
      <c r="J29" s="578" t="e">
        <f>J24+J28</f>
        <v>#DIV/0!</v>
      </c>
    </row>
    <row r="30" spans="1:10" s="300" customFormat="1" ht="21.75" customHeight="1" thickBot="1" x14ac:dyDescent="0.25">
      <c r="A30" s="358"/>
      <c r="B30" s="359"/>
      <c r="C30" s="359"/>
      <c r="D30" s="359"/>
      <c r="E30" s="359"/>
      <c r="F30" s="359"/>
      <c r="G30" s="360"/>
      <c r="H30" s="360"/>
      <c r="I30" s="361"/>
      <c r="J30" s="393"/>
    </row>
    <row r="31" spans="1:10" ht="47.25" customHeight="1" thickBot="1" x14ac:dyDescent="0.25">
      <c r="A31" s="788" t="s">
        <v>29</v>
      </c>
      <c r="B31" s="1281" t="s">
        <v>272</v>
      </c>
      <c r="C31" s="1281"/>
      <c r="D31" s="1281"/>
      <c r="E31" s="1281"/>
      <c r="F31" s="1281"/>
      <c r="G31" s="436" t="s">
        <v>607</v>
      </c>
      <c r="H31" s="437" t="s">
        <v>605</v>
      </c>
      <c r="I31" s="451" t="s">
        <v>630</v>
      </c>
      <c r="J31" s="660" t="s">
        <v>633</v>
      </c>
    </row>
    <row r="32" spans="1:10" s="384" customFormat="1" ht="22.5" customHeight="1" x14ac:dyDescent="0.2">
      <c r="A32" s="814" t="s">
        <v>30</v>
      </c>
      <c r="B32" s="1284" t="s">
        <v>31</v>
      </c>
      <c r="C32" s="1284"/>
      <c r="D32" s="1284"/>
      <c r="E32" s="1284"/>
      <c r="F32" s="1284"/>
      <c r="G32" s="1284"/>
      <c r="H32" s="1284"/>
      <c r="I32" s="1285"/>
      <c r="J32" s="380"/>
    </row>
    <row r="33" spans="1:10" s="384" customFormat="1" ht="22.5" customHeight="1" x14ac:dyDescent="0.2">
      <c r="A33" s="750"/>
      <c r="B33" s="68" t="s">
        <v>106</v>
      </c>
      <c r="C33" s="68"/>
      <c r="D33" s="68"/>
      <c r="E33" s="68"/>
      <c r="F33" s="69"/>
      <c r="G33" s="307">
        <f>I9*I10*12</f>
        <v>0</v>
      </c>
      <c r="H33" s="324">
        <f>ROUND(G33/$D$10,2)</f>
        <v>0</v>
      </c>
      <c r="I33" s="499" t="e">
        <f>ROUND((G33/$D$10/$D$9),2)</f>
        <v>#DIV/0!</v>
      </c>
      <c r="J33" s="580" t="e">
        <f>ROUND($G33/$D$10/$D$9,2)</f>
        <v>#DIV/0!</v>
      </c>
    </row>
    <row r="34" spans="1:10" s="384" customFormat="1" ht="22.5" customHeight="1" x14ac:dyDescent="0.2">
      <c r="A34" s="751"/>
      <c r="B34" s="98" t="s">
        <v>107</v>
      </c>
      <c r="C34" s="98"/>
      <c r="D34" s="98"/>
      <c r="E34" s="98"/>
      <c r="F34" s="374"/>
      <c r="G34" s="307">
        <f>ROUND(I16*I11*12,2)</f>
        <v>0</v>
      </c>
      <c r="H34" s="324">
        <f>ROUND(G34/$D$10,2)</f>
        <v>0</v>
      </c>
      <c r="I34" s="499" t="e">
        <f t="shared" ref="I34:I36" si="0">ROUND((G34/$D$10/$D$9),2)</f>
        <v>#DIV/0!</v>
      </c>
      <c r="J34" s="580" t="e">
        <f t="shared" ref="J34:J36" si="1">ROUND($G34/$D$10/$D$9,2)</f>
        <v>#DIV/0!</v>
      </c>
    </row>
    <row r="35" spans="1:10" s="384" customFormat="1" ht="22.5" customHeight="1" x14ac:dyDescent="0.2">
      <c r="A35" s="752"/>
      <c r="B35" s="375" t="s">
        <v>108</v>
      </c>
      <c r="C35" s="375"/>
      <c r="D35" s="375"/>
      <c r="E35" s="376"/>
      <c r="F35" s="377"/>
      <c r="G35" s="307">
        <f>Eingabetabelle!G73</f>
        <v>0</v>
      </c>
      <c r="H35" s="324">
        <f>ROUND(G35/$D$10,2)</f>
        <v>0</v>
      </c>
      <c r="I35" s="499" t="e">
        <f t="shared" si="0"/>
        <v>#DIV/0!</v>
      </c>
      <c r="J35" s="580" t="e">
        <f t="shared" si="1"/>
        <v>#DIV/0!</v>
      </c>
    </row>
    <row r="36" spans="1:10" s="384" customFormat="1" ht="22.5" customHeight="1" thickBot="1" x14ac:dyDescent="0.25">
      <c r="A36" s="753"/>
      <c r="B36" s="1247" t="s">
        <v>352</v>
      </c>
      <c r="C36" s="1248"/>
      <c r="D36" s="1248"/>
      <c r="E36" s="1248"/>
      <c r="F36" s="1249"/>
      <c r="G36" s="319">
        <f>Eingabetabelle!G74</f>
        <v>0</v>
      </c>
      <c r="H36" s="324">
        <f>ROUND(G36/$D$10,2)</f>
        <v>0</v>
      </c>
      <c r="I36" s="499" t="e">
        <f t="shared" si="0"/>
        <v>#DIV/0!</v>
      </c>
      <c r="J36" s="583" t="e">
        <f t="shared" si="1"/>
        <v>#DIV/0!</v>
      </c>
    </row>
    <row r="37" spans="1:10" s="384" customFormat="1" ht="22.5" customHeight="1" thickBot="1" x14ac:dyDescent="0.25">
      <c r="A37" s="774"/>
      <c r="B37" s="1277" t="s">
        <v>227</v>
      </c>
      <c r="C37" s="1277"/>
      <c r="D37" s="1277"/>
      <c r="E37" s="1277"/>
      <c r="F37" s="1278"/>
      <c r="G37" s="777">
        <f>G33+G34+G35+G36</f>
        <v>0</v>
      </c>
      <c r="H37" s="777">
        <f>H33+H34+H35+H36</f>
        <v>0</v>
      </c>
      <c r="I37" s="809" t="e">
        <f>SUM(I33:I36)</f>
        <v>#DIV/0!</v>
      </c>
      <c r="J37" s="578" t="e">
        <f>SUM(J33:J36)</f>
        <v>#DIV/0!</v>
      </c>
    </row>
    <row r="38" spans="1:10" ht="15.75" customHeight="1" thickBot="1" x14ac:dyDescent="0.3">
      <c r="A38" s="109"/>
      <c r="B38" s="110"/>
      <c r="C38" s="110"/>
      <c r="D38" s="110"/>
      <c r="E38" s="110"/>
      <c r="F38" s="110"/>
      <c r="G38" s="111"/>
      <c r="H38" s="111"/>
      <c r="I38" s="112"/>
      <c r="J38" s="393"/>
    </row>
    <row r="39" spans="1:10" ht="23.25" customHeight="1" thickBot="1" x14ac:dyDescent="0.3">
      <c r="A39" s="1236" t="s">
        <v>234</v>
      </c>
      <c r="B39" s="1128"/>
      <c r="C39" s="1128"/>
      <c r="D39" s="1128"/>
      <c r="E39" s="1128"/>
      <c r="F39" s="1128"/>
      <c r="G39" s="1128"/>
      <c r="H39" s="1128"/>
      <c r="I39" s="1237"/>
      <c r="J39" s="811"/>
    </row>
    <row r="40" spans="1:10" ht="22.5" customHeight="1" thickBot="1" x14ac:dyDescent="0.3">
      <c r="A40" s="97" t="s">
        <v>9</v>
      </c>
      <c r="B40" s="1279" t="s">
        <v>235</v>
      </c>
      <c r="C40" s="1279"/>
      <c r="D40" s="1279"/>
      <c r="E40" s="1279"/>
      <c r="F40" s="1280"/>
      <c r="G40" s="702">
        <f>G29</f>
        <v>0</v>
      </c>
      <c r="H40" s="702">
        <f>H29</f>
        <v>0</v>
      </c>
      <c r="I40" s="802" t="e">
        <f>I29</f>
        <v>#DIV/0!</v>
      </c>
      <c r="J40" s="812" t="e">
        <f>J29</f>
        <v>#DIV/0!</v>
      </c>
    </row>
    <row r="41" spans="1:10" ht="22.5" customHeight="1" thickBot="1" x14ac:dyDescent="0.3">
      <c r="A41" s="129" t="s">
        <v>29</v>
      </c>
      <c r="B41" s="1282" t="s">
        <v>236</v>
      </c>
      <c r="C41" s="1282"/>
      <c r="D41" s="1282"/>
      <c r="E41" s="1282"/>
      <c r="F41" s="1283"/>
      <c r="G41" s="588">
        <f>SUM(G42:G51)</f>
        <v>0</v>
      </c>
      <c r="H41" s="577">
        <f>SUM(H42:H51)</f>
        <v>0</v>
      </c>
      <c r="I41" s="803" t="e">
        <f>SUM(I42:I51)</f>
        <v>#DIV/0!</v>
      </c>
      <c r="J41" s="813" t="e">
        <f>SUM(J42:J51)</f>
        <v>#DIV/0!</v>
      </c>
    </row>
    <row r="42" spans="1:10" ht="22.5" customHeight="1" x14ac:dyDescent="0.2">
      <c r="A42" s="379"/>
      <c r="B42" s="1273" t="s">
        <v>584</v>
      </c>
      <c r="C42" s="1274"/>
      <c r="D42" s="1274"/>
      <c r="E42" s="1274"/>
      <c r="F42" s="1274"/>
      <c r="G42" s="703">
        <f>G37+Eingabetabelle!G75+Eingabetabelle!G76</f>
        <v>0</v>
      </c>
      <c r="H42" s="703">
        <f>H37+Eingabetabelle!H75+Eingabetabelle!H76</f>
        <v>0</v>
      </c>
      <c r="I42" s="804" t="e">
        <f>I37+Eingabetabelle!I75+Eingabetabelle!I76</f>
        <v>#DIV/0!</v>
      </c>
      <c r="J42" s="801" t="e">
        <f>J37+Eingabetabelle!J75+Eingabetabelle!J76</f>
        <v>#DIV/0!</v>
      </c>
    </row>
    <row r="43" spans="1:10" ht="33" customHeight="1" x14ac:dyDescent="0.2">
      <c r="A43" s="356"/>
      <c r="B43" s="1041" t="s">
        <v>585</v>
      </c>
      <c r="C43" s="1042"/>
      <c r="D43" s="1042"/>
      <c r="E43" s="1042"/>
      <c r="F43" s="1042"/>
      <c r="G43" s="551">
        <f>Eingabetabelle!G244</f>
        <v>0</v>
      </c>
      <c r="H43" s="551">
        <f>Eingabetabelle!H244</f>
        <v>0</v>
      </c>
      <c r="I43" s="504" t="e">
        <f>Eingabetabelle!I244</f>
        <v>#DIV/0!</v>
      </c>
      <c r="J43" s="682" t="e">
        <f>Eingabetabelle!J244</f>
        <v>#DIV/0!</v>
      </c>
    </row>
    <row r="44" spans="1:10" ht="33" customHeight="1" x14ac:dyDescent="0.2">
      <c r="A44" s="355"/>
      <c r="B44" s="1041" t="s">
        <v>586</v>
      </c>
      <c r="C44" s="1042"/>
      <c r="D44" s="1042"/>
      <c r="E44" s="1042"/>
      <c r="F44" s="1042"/>
      <c r="G44" s="551">
        <f>Eingabetabelle!G245</f>
        <v>0</v>
      </c>
      <c r="H44" s="551">
        <f>Eingabetabelle!H245</f>
        <v>0</v>
      </c>
      <c r="I44" s="504" t="e">
        <f>Eingabetabelle!I245</f>
        <v>#DIV/0!</v>
      </c>
      <c r="J44" s="682" t="e">
        <f>Eingabetabelle!J245</f>
        <v>#DIV/0!</v>
      </c>
    </row>
    <row r="45" spans="1:10" ht="33" customHeight="1" x14ac:dyDescent="0.2">
      <c r="A45" s="355"/>
      <c r="B45" s="1041" t="s">
        <v>587</v>
      </c>
      <c r="C45" s="1042"/>
      <c r="D45" s="1042"/>
      <c r="E45" s="1042"/>
      <c r="F45" s="1042"/>
      <c r="G45" s="551">
        <f>Eingabetabelle!G246</f>
        <v>0</v>
      </c>
      <c r="H45" s="551">
        <f>Eingabetabelle!H246</f>
        <v>0</v>
      </c>
      <c r="I45" s="504" t="e">
        <f>Eingabetabelle!I246</f>
        <v>#DIV/0!</v>
      </c>
      <c r="J45" s="682" t="e">
        <f>Eingabetabelle!J246</f>
        <v>#DIV/0!</v>
      </c>
    </row>
    <row r="46" spans="1:10" ht="22.5" customHeight="1" x14ac:dyDescent="0.2">
      <c r="A46" s="356"/>
      <c r="B46" s="1041" t="s">
        <v>588</v>
      </c>
      <c r="C46" s="1042"/>
      <c r="D46" s="1042"/>
      <c r="E46" s="1042"/>
      <c r="F46" s="1042"/>
      <c r="G46" s="551">
        <f>Eingabetabelle!G247</f>
        <v>0</v>
      </c>
      <c r="H46" s="551">
        <f>Eingabetabelle!H247</f>
        <v>0</v>
      </c>
      <c r="I46" s="504" t="e">
        <f>Eingabetabelle!I247</f>
        <v>#DIV/0!</v>
      </c>
      <c r="J46" s="682" t="e">
        <f>Eingabetabelle!J247</f>
        <v>#DIV/0!</v>
      </c>
    </row>
    <row r="47" spans="1:10" ht="33" customHeight="1" x14ac:dyDescent="0.2">
      <c r="A47" s="355"/>
      <c r="B47" s="1041" t="s">
        <v>590</v>
      </c>
      <c r="C47" s="1042"/>
      <c r="D47" s="1042"/>
      <c r="E47" s="1042"/>
      <c r="F47" s="1042"/>
      <c r="G47" s="551">
        <f>Eingabetabelle!G248</f>
        <v>0</v>
      </c>
      <c r="H47" s="551">
        <f>Eingabetabelle!H248</f>
        <v>0</v>
      </c>
      <c r="I47" s="504" t="e">
        <f>Eingabetabelle!I248</f>
        <v>#DIV/0!</v>
      </c>
      <c r="J47" s="682" t="e">
        <f>Eingabetabelle!J248</f>
        <v>#DIV/0!</v>
      </c>
    </row>
    <row r="48" spans="1:10" ht="22.5" customHeight="1" x14ac:dyDescent="0.2">
      <c r="A48" s="355"/>
      <c r="B48" s="1275" t="s">
        <v>591</v>
      </c>
      <c r="C48" s="1275"/>
      <c r="D48" s="1275"/>
      <c r="E48" s="1275"/>
      <c r="F48" s="1276"/>
      <c r="G48" s="551">
        <f>Eingabetabelle!G249</f>
        <v>0</v>
      </c>
      <c r="H48" s="551">
        <f>Eingabetabelle!H249</f>
        <v>0</v>
      </c>
      <c r="I48" s="504" t="e">
        <f>Eingabetabelle!I249</f>
        <v>#DIV/0!</v>
      </c>
      <c r="J48" s="682" t="e">
        <f>Eingabetabelle!J249</f>
        <v>#DIV/0!</v>
      </c>
    </row>
    <row r="49" spans="1:10" ht="22.5" customHeight="1" x14ac:dyDescent="0.2">
      <c r="A49" s="700"/>
      <c r="B49" s="1041" t="s">
        <v>592</v>
      </c>
      <c r="C49" s="1042"/>
      <c r="D49" s="1042"/>
      <c r="E49" s="1042"/>
      <c r="F49" s="1042"/>
      <c r="G49" s="551">
        <f>Eingabetabelle!G250</f>
        <v>0</v>
      </c>
      <c r="H49" s="551">
        <f>Eingabetabelle!H250</f>
        <v>0</v>
      </c>
      <c r="I49" s="504" t="e">
        <f>Eingabetabelle!I250</f>
        <v>#DIV/0!</v>
      </c>
      <c r="J49" s="682" t="e">
        <f>Eingabetabelle!J250</f>
        <v>#DIV/0!</v>
      </c>
    </row>
    <row r="50" spans="1:10" ht="22.5" customHeight="1" x14ac:dyDescent="0.2">
      <c r="A50" s="700"/>
      <c r="B50" s="1041" t="s">
        <v>593</v>
      </c>
      <c r="C50" s="1042"/>
      <c r="D50" s="1042"/>
      <c r="E50" s="1042"/>
      <c r="F50" s="1042"/>
      <c r="G50" s="551">
        <f>Eingabetabelle!G251</f>
        <v>0</v>
      </c>
      <c r="H50" s="551">
        <f>Eingabetabelle!H251</f>
        <v>0</v>
      </c>
      <c r="I50" s="504" t="e">
        <f>Eingabetabelle!I252</f>
        <v>#DIV/0!</v>
      </c>
      <c r="J50" s="682" t="e">
        <f>Eingabetabelle!J251</f>
        <v>#DIV/0!</v>
      </c>
    </row>
    <row r="51" spans="1:10" ht="22.5" customHeight="1" thickBot="1" x14ac:dyDescent="0.25">
      <c r="A51" s="701"/>
      <c r="B51" s="1046" t="s">
        <v>594</v>
      </c>
      <c r="C51" s="1047"/>
      <c r="D51" s="1047"/>
      <c r="E51" s="1047"/>
      <c r="F51" s="1047"/>
      <c r="G51" s="558">
        <f>Eingabetabelle!G252</f>
        <v>0</v>
      </c>
      <c r="H51" s="558">
        <f>Eingabetabelle!H252</f>
        <v>0</v>
      </c>
      <c r="I51" s="685">
        <f>Eingabetabelle!I253</f>
        <v>0</v>
      </c>
      <c r="J51" s="683" t="e">
        <f>Eingabetabelle!J252</f>
        <v>#DIV/0!</v>
      </c>
    </row>
    <row r="52" spans="1:10" ht="9.75" customHeight="1" x14ac:dyDescent="0.25">
      <c r="A52" s="109"/>
      <c r="B52" s="110"/>
      <c r="C52" s="110"/>
      <c r="D52" s="110"/>
      <c r="E52" s="110"/>
      <c r="F52" s="110"/>
      <c r="G52" s="111"/>
      <c r="H52" s="111"/>
      <c r="I52" s="112"/>
      <c r="J52" s="392"/>
    </row>
    <row r="53" spans="1:10" ht="9.75" customHeight="1" x14ac:dyDescent="0.25">
      <c r="A53" s="109"/>
      <c r="B53" s="110"/>
      <c r="C53" s="110"/>
      <c r="D53" s="110"/>
      <c r="E53" s="110"/>
      <c r="F53" s="110"/>
      <c r="G53" s="111"/>
      <c r="H53" s="111"/>
      <c r="I53" s="112"/>
      <c r="J53" s="392"/>
    </row>
    <row r="54" spans="1:10" ht="22.9" customHeight="1" x14ac:dyDescent="0.25">
      <c r="A54" s="7"/>
      <c r="B54" s="24" t="s">
        <v>34</v>
      </c>
      <c r="C54" s="7"/>
      <c r="D54" s="7"/>
      <c r="E54" s="7"/>
      <c r="F54" s="7"/>
      <c r="I54" s="2"/>
      <c r="J54" s="392"/>
    </row>
    <row r="55" spans="1:10" ht="50.25" customHeight="1" x14ac:dyDescent="0.25">
      <c r="A55" s="119" t="s">
        <v>9</v>
      </c>
      <c r="B55" s="1238" t="s">
        <v>650</v>
      </c>
      <c r="C55" s="1238"/>
      <c r="D55" s="1238"/>
      <c r="E55" s="1238"/>
      <c r="F55" s="1238"/>
      <c r="H55" s="121" t="e">
        <f>IF(Einstellungen!C26,I41-SUM(Eingabetabelle!I41:I58)-Eingabetabelle!I38-Eingabetabelle!J28,"-")</f>
        <v>#DIV/0!</v>
      </c>
      <c r="I55" s="6"/>
      <c r="J55" s="575"/>
    </row>
    <row r="56" spans="1:10" ht="16.5" customHeight="1" x14ac:dyDescent="0.2">
      <c r="A56" s="7"/>
      <c r="B56" s="1238"/>
      <c r="C56" s="1238"/>
      <c r="D56" s="1238"/>
      <c r="E56" s="1238"/>
      <c r="F56" s="1238"/>
      <c r="H56" s="10"/>
      <c r="I56" s="2"/>
      <c r="J56" s="394"/>
    </row>
    <row r="57" spans="1:10" ht="17.25" customHeight="1" x14ac:dyDescent="0.25">
      <c r="A57" s="7"/>
      <c r="B57" s="1230" t="str">
        <f>"Kosten pro Monat im Jahr "&amp;Einstellungen!C4</f>
        <v>Kosten pro Monat im Jahr 2023</v>
      </c>
      <c r="C57" s="1230"/>
      <c r="D57" s="1230"/>
      <c r="E57" s="1230"/>
      <c r="F57" s="1230"/>
      <c r="G57" s="14"/>
      <c r="H57" s="121" t="e">
        <f>IF(Einstellungen!$C$26,ROUND((H55*($D$10/12)),2),"--")</f>
        <v>#DIV/0!</v>
      </c>
      <c r="I57" s="2"/>
      <c r="J57" s="575"/>
    </row>
    <row r="58" spans="1:10" ht="16.5" customHeight="1" x14ac:dyDescent="0.2">
      <c r="A58" s="7"/>
      <c r="B58" s="944"/>
      <c r="C58" s="944"/>
      <c r="D58" s="944"/>
      <c r="E58" s="944"/>
      <c r="F58" s="944"/>
      <c r="H58" s="10"/>
      <c r="I58" s="2"/>
      <c r="J58" s="394"/>
    </row>
    <row r="59" spans="1:10" ht="99" customHeight="1" x14ac:dyDescent="0.25">
      <c r="A59" s="119" t="s">
        <v>29</v>
      </c>
      <c r="B59" s="1238" t="s">
        <v>651</v>
      </c>
      <c r="C59" s="1238"/>
      <c r="D59" s="1238"/>
      <c r="E59" s="1238"/>
      <c r="F59" s="1238"/>
      <c r="H59" s="121" t="e">
        <f>IF(Einstellungen!$C$26,I41-I28-Eingabetabelle!J28,"--")</f>
        <v>#DIV/0!</v>
      </c>
      <c r="I59" s="6"/>
      <c r="J59" s="575"/>
    </row>
    <row r="60" spans="1:10" ht="16.5" customHeight="1" x14ac:dyDescent="0.2">
      <c r="B60" s="944"/>
      <c r="C60" s="944"/>
      <c r="D60" s="944"/>
      <c r="E60" s="944"/>
      <c r="F60" s="944"/>
      <c r="H60" s="10"/>
      <c r="I60" s="2"/>
      <c r="J60" s="394"/>
    </row>
    <row r="61" spans="1:10" ht="17.25" customHeight="1" x14ac:dyDescent="0.25">
      <c r="B61" s="1230" t="str">
        <f>"Kosten im Monat im Jahr "&amp;Einstellungen!C4</f>
        <v>Kosten im Monat im Jahr 2023</v>
      </c>
      <c r="C61" s="1230"/>
      <c r="D61" s="1230"/>
      <c r="E61" s="1230"/>
      <c r="F61" s="13"/>
      <c r="G61" s="14"/>
      <c r="H61" s="121" t="e">
        <f>IF(Einstellungen!$C$26,ROUND((H59*($D$10/12)),2),"--")</f>
        <v>#DIV/0!</v>
      </c>
      <c r="I61" s="2"/>
      <c r="J61" s="575"/>
    </row>
    <row r="62" spans="1:10" ht="16.5" customHeight="1" x14ac:dyDescent="0.2">
      <c r="B62" s="944"/>
      <c r="C62" s="944"/>
      <c r="D62" s="944"/>
      <c r="E62" s="944"/>
      <c r="F62" s="944"/>
      <c r="H62" s="10"/>
      <c r="I62" s="2"/>
      <c r="J62" s="394"/>
    </row>
    <row r="63" spans="1:10" ht="146.25" customHeight="1" x14ac:dyDescent="0.25">
      <c r="A63" s="119" t="s">
        <v>35</v>
      </c>
      <c r="B63" s="1229" t="s">
        <v>649</v>
      </c>
      <c r="C63" s="1229"/>
      <c r="D63" s="1229"/>
      <c r="E63" s="1229"/>
      <c r="F63" s="1229"/>
      <c r="H63" s="121" t="e">
        <f>IF(Einstellungen!$C$26,I41-I29,"--")</f>
        <v>#DIV/0!</v>
      </c>
      <c r="I63" s="6"/>
      <c r="J63" s="575"/>
    </row>
    <row r="64" spans="1:10" ht="16.5" customHeight="1" x14ac:dyDescent="0.2">
      <c r="B64" s="1229"/>
      <c r="C64" s="1229"/>
      <c r="D64" s="1229"/>
      <c r="E64" s="1229"/>
      <c r="F64" s="1229"/>
      <c r="H64" s="10"/>
      <c r="I64" s="2"/>
      <c r="J64" s="394"/>
    </row>
    <row r="65" spans="1:12" ht="18" customHeight="1" x14ac:dyDescent="0.25">
      <c r="B65" s="1230" t="str">
        <f>"Kosten im Monat im Jahr "&amp;Einstellungen!C4</f>
        <v>Kosten im Monat im Jahr 2023</v>
      </c>
      <c r="C65" s="1230"/>
      <c r="D65" s="1230"/>
      <c r="E65" s="1230"/>
      <c r="F65" s="1230"/>
      <c r="G65" s="14"/>
      <c r="H65" s="121" t="e">
        <f>IF(Einstellungen!$C$26,ROUND((H63*($D$10/12)),2),"--")</f>
        <v>#DIV/0!</v>
      </c>
      <c r="I65" s="2"/>
      <c r="J65" s="575"/>
    </row>
    <row r="66" spans="1:12" ht="16.5" customHeight="1" x14ac:dyDescent="0.2">
      <c r="A66" s="7"/>
      <c r="B66" s="15"/>
      <c r="C66" s="7"/>
      <c r="D66" s="7"/>
      <c r="E66" s="7"/>
      <c r="F66" s="7"/>
      <c r="G66" s="7"/>
      <c r="H66" s="7"/>
      <c r="I66" s="7"/>
      <c r="J66" s="394"/>
    </row>
    <row r="67" spans="1:12" ht="55.5" customHeight="1" x14ac:dyDescent="0.25">
      <c r="A67" s="50" t="str">
        <f>IF(Einstellungen!C24,"4.","")</f>
        <v>4.</v>
      </c>
      <c r="B67" s="1229" t="str">
        <f>IF(Einstellungen!C24,"Tagessatz für Kinder, die ihren gewöhnlichen Aufenthalt  im LK PM haben und innerhalb des Amtes in einer anderen als die Wohnortgemeinde eine Kita besuchen.","")</f>
        <v>Tagessatz für Kinder, die ihren gewöhnlichen Aufenthalt  im LK PM haben und innerhalb des Amtes in einer anderen als die Wohnortgemeinde eine Kita besuchen.</v>
      </c>
      <c r="C67" s="1229"/>
      <c r="D67" s="1229"/>
      <c r="E67" s="1229"/>
      <c r="F67" s="1229"/>
      <c r="H67" s="232" t="e">
        <f>IF(Einstellungen!$C$24,IF(Einstellungen!$C$25,I41-$I$29-(Eingabetabelle!I216*Einstellungen!$C$7),"-"))</f>
        <v>#DIV/0!</v>
      </c>
      <c r="I67" s="7"/>
      <c r="J67" s="575"/>
    </row>
    <row r="68" spans="1:12" ht="16.5" customHeight="1" x14ac:dyDescent="0.2">
      <c r="A68" s="7"/>
      <c r="B68" s="946"/>
      <c r="C68" s="946"/>
      <c r="D68" s="946"/>
      <c r="E68" s="946"/>
      <c r="F68" s="946"/>
      <c r="H68" s="10"/>
      <c r="I68" s="7"/>
      <c r="J68" s="394"/>
    </row>
    <row r="69" spans="1:12" ht="16.5" customHeight="1" x14ac:dyDescent="0.25">
      <c r="A69" s="7"/>
      <c r="B69" s="1228" t="str">
        <f>IF(Einstellungen!C24,"Kosten im Monat im Jahr "&amp;Einstellungen!C4,"")</f>
        <v>Kosten im Monat im Jahr 2023</v>
      </c>
      <c r="C69" s="1228"/>
      <c r="D69" s="1228"/>
      <c r="E69" s="1228"/>
      <c r="F69" s="1228"/>
      <c r="G69" s="1228"/>
      <c r="H69" s="30" t="e">
        <f>IF(Einstellungen!$C$24,IF(Einstellungen!$C$26,ROUND((H67*($D$10/12)),2),"--"),"")</f>
        <v>#DIV/0!</v>
      </c>
      <c r="I69" s="7"/>
      <c r="J69" s="575"/>
    </row>
    <row r="70" spans="1:12" ht="22.9" customHeight="1" x14ac:dyDescent="0.2">
      <c r="A70" s="7"/>
      <c r="B70" s="7"/>
      <c r="C70" s="7"/>
      <c r="D70" s="7"/>
      <c r="E70" s="7"/>
      <c r="F70" s="7"/>
      <c r="G70" s="7"/>
      <c r="H70" s="7"/>
      <c r="I70" s="7"/>
      <c r="J70" s="394"/>
      <c r="L70" s="2"/>
    </row>
    <row r="71" spans="1:12" ht="22.9" customHeight="1" x14ac:dyDescent="0.25">
      <c r="A71" s="8"/>
      <c r="B71" s="15"/>
      <c r="C71" s="7"/>
      <c r="D71" s="7"/>
      <c r="E71" s="7"/>
      <c r="F71" s="7"/>
      <c r="G71" s="7"/>
      <c r="H71" s="7"/>
      <c r="I71" s="7"/>
      <c r="L71" s="28"/>
    </row>
    <row r="72" spans="1:12" ht="22.9" customHeight="1" x14ac:dyDescent="0.25">
      <c r="A72" s="7"/>
      <c r="B72" s="7"/>
      <c r="C72" s="7"/>
      <c r="D72" s="7"/>
      <c r="E72" s="7"/>
      <c r="F72" s="7"/>
      <c r="G72" s="7"/>
      <c r="H72" s="7"/>
      <c r="I72" s="7"/>
      <c r="L72" s="28"/>
    </row>
    <row r="73" spans="1:12" ht="22.9" customHeight="1" x14ac:dyDescent="0.25">
      <c r="A73" s="7"/>
      <c r="B73" s="7"/>
      <c r="C73" s="7"/>
      <c r="D73" s="7"/>
      <c r="E73" s="7"/>
      <c r="F73" s="7"/>
      <c r="G73" s="7"/>
      <c r="H73" s="7"/>
      <c r="I73" s="7"/>
      <c r="L73" s="28"/>
    </row>
    <row r="74" spans="1:12" s="7" customFormat="1" x14ac:dyDescent="0.2">
      <c r="A74" s="1"/>
      <c r="B74" s="1"/>
      <c r="C74" s="1"/>
      <c r="D74" s="1"/>
      <c r="E74" s="1"/>
      <c r="F74" s="1"/>
      <c r="G74" s="1"/>
      <c r="H74" s="1"/>
      <c r="I74" s="1"/>
    </row>
    <row r="75" spans="1:12" s="7" customFormat="1" x14ac:dyDescent="0.2">
      <c r="A75" s="1"/>
      <c r="B75" s="1"/>
      <c r="C75" s="1"/>
      <c r="D75" s="1"/>
      <c r="E75" s="1"/>
      <c r="F75" s="1"/>
      <c r="G75" s="1"/>
      <c r="H75" s="1"/>
      <c r="I75" s="1"/>
    </row>
    <row r="76" spans="1:12" s="7" customFormat="1" x14ac:dyDescent="0.2">
      <c r="A76" s="1"/>
      <c r="B76" s="1"/>
      <c r="C76" s="1"/>
      <c r="D76" s="1"/>
      <c r="E76" s="1"/>
      <c r="F76" s="1"/>
      <c r="G76" s="1"/>
      <c r="H76" s="1"/>
      <c r="I76" s="1"/>
    </row>
    <row r="77" spans="1:12" s="7" customFormat="1" x14ac:dyDescent="0.2">
      <c r="A77" s="1"/>
      <c r="B77" s="1"/>
      <c r="C77" s="1"/>
      <c r="D77" s="1"/>
      <c r="E77" s="1"/>
      <c r="F77" s="1"/>
      <c r="G77" s="1"/>
      <c r="H77" s="1"/>
      <c r="I77" s="1"/>
    </row>
    <row r="78" spans="1:12" s="7" customFormat="1" x14ac:dyDescent="0.2">
      <c r="A78" s="1"/>
      <c r="B78" s="1"/>
      <c r="C78" s="1"/>
      <c r="D78" s="1"/>
      <c r="E78" s="1"/>
      <c r="F78" s="1"/>
      <c r="G78" s="1"/>
      <c r="H78" s="1"/>
      <c r="I78" s="1"/>
    </row>
    <row r="79" spans="1:12" s="7" customFormat="1" x14ac:dyDescent="0.2">
      <c r="A79" s="1"/>
      <c r="B79" s="1"/>
      <c r="C79" s="1"/>
      <c r="D79" s="1"/>
      <c r="E79" s="1"/>
      <c r="F79" s="1"/>
      <c r="G79" s="1"/>
      <c r="H79" s="1"/>
      <c r="I79" s="1"/>
    </row>
  </sheetData>
  <sheetProtection password="CA75" sheet="1" objects="1" scenarios="1"/>
  <mergeCells count="58">
    <mergeCell ref="B31:F31"/>
    <mergeCell ref="B50:F50"/>
    <mergeCell ref="B51:F51"/>
    <mergeCell ref="B48:F48"/>
    <mergeCell ref="A39:I39"/>
    <mergeCell ref="B40:F40"/>
    <mergeCell ref="B41:F41"/>
    <mergeCell ref="B49:F49"/>
    <mergeCell ref="B32:I32"/>
    <mergeCell ref="B37:F37"/>
    <mergeCell ref="B36:F36"/>
    <mergeCell ref="B69:G69"/>
    <mergeCell ref="B59:F59"/>
    <mergeCell ref="B61:E61"/>
    <mergeCell ref="B65:F65"/>
    <mergeCell ref="B67:F67"/>
    <mergeCell ref="B63:F63"/>
    <mergeCell ref="B64:F64"/>
    <mergeCell ref="B57:F57"/>
    <mergeCell ref="B42:F42"/>
    <mergeCell ref="B43:F43"/>
    <mergeCell ref="B44:F44"/>
    <mergeCell ref="B45:F45"/>
    <mergeCell ref="B46:F46"/>
    <mergeCell ref="B47:F47"/>
    <mergeCell ref="B55:F55"/>
    <mergeCell ref="B56:F56"/>
    <mergeCell ref="A9:C9"/>
    <mergeCell ref="B29:F29"/>
    <mergeCell ref="E16:H16"/>
    <mergeCell ref="E18:H18"/>
    <mergeCell ref="E12:H12"/>
    <mergeCell ref="A13:D13"/>
    <mergeCell ref="F13:I13"/>
    <mergeCell ref="B25:F25"/>
    <mergeCell ref="B27:F27"/>
    <mergeCell ref="I25:I27"/>
    <mergeCell ref="A1:I1"/>
    <mergeCell ref="A2:I2"/>
    <mergeCell ref="A3:I3"/>
    <mergeCell ref="E4:I4"/>
    <mergeCell ref="E5:I5"/>
    <mergeCell ref="E7:I7"/>
    <mergeCell ref="E6:I6"/>
    <mergeCell ref="B26:F26"/>
    <mergeCell ref="E11:H11"/>
    <mergeCell ref="A14:D14"/>
    <mergeCell ref="F14:I14"/>
    <mergeCell ref="A15:I15"/>
    <mergeCell ref="A8:C8"/>
    <mergeCell ref="E8:H8"/>
    <mergeCell ref="E9:H9"/>
    <mergeCell ref="E10:H10"/>
    <mergeCell ref="B24:F24"/>
    <mergeCell ref="E20:H20"/>
    <mergeCell ref="A22:F22"/>
    <mergeCell ref="E17:H17"/>
    <mergeCell ref="E19:H19"/>
  </mergeCells>
  <conditionalFormatting sqref="B69:H69">
    <cfRule type="notContainsBlanks" dxfId="33" priority="5">
      <formula>LEN(TRIM(B69))&gt;0</formula>
    </cfRule>
  </conditionalFormatting>
  <conditionalFormatting sqref="J67">
    <cfRule type="notContainsBlanks" dxfId="32" priority="3">
      <formula>LEN(TRIM(J67))&gt;0</formula>
    </cfRule>
  </conditionalFormatting>
  <conditionalFormatting sqref="J69">
    <cfRule type="notContainsBlanks" dxfId="31" priority="2">
      <formula>LEN(TRIM(J69))&gt;0</formula>
    </cfRule>
  </conditionalFormatting>
  <conditionalFormatting sqref="H67">
    <cfRule type="notContainsBlanks" dxfId="30" priority="1">
      <formula>LEN(TRIM(H67))&gt;0</formula>
    </cfRule>
  </conditionalFormatting>
  <printOptions horizontalCentered="1"/>
  <pageMargins left="0.98425196850393704" right="0.27559055118110237" top="0.27559055118110237" bottom="0.15748031496062992" header="0.39370078740157483" footer="0.15748031496062992"/>
  <pageSetup paperSize="9" scale="42" orientation="portrait" r:id="rId1"/>
  <headerFooter alignWithMargins="0">
    <oddFooter>&amp;Lgedruckt am: &amp;D&amp;RSeite &amp;P von &amp;N</oddFooter>
  </headerFooter>
  <rowBreaks count="1" manualBreakCount="1">
    <brk id="37"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pageSetUpPr fitToPage="1"/>
  </sheetPr>
  <dimension ref="A1:M159"/>
  <sheetViews>
    <sheetView topLeftCell="A2" zoomScale="85" zoomScaleNormal="85" workbookViewId="0">
      <selection activeCell="A2" sqref="A2:I2"/>
    </sheetView>
  </sheetViews>
  <sheetFormatPr baseColWidth="10" defaultColWidth="11.42578125" defaultRowHeight="12.75" outlineLevelRow="1" outlineLevelCol="1" x14ac:dyDescent="0.2"/>
  <cols>
    <col min="1" max="1" width="13.140625" style="1" customWidth="1"/>
    <col min="2" max="3" width="11.5703125" style="1" customWidth="1"/>
    <col min="4" max="4" width="15" style="1" customWidth="1"/>
    <col min="5" max="5" width="11.5703125" style="1" customWidth="1"/>
    <col min="6" max="6" width="15" style="1" customWidth="1"/>
    <col min="7" max="8" width="18.5703125" style="1" customWidth="1"/>
    <col min="9" max="9" width="18" style="1" customWidth="1"/>
    <col min="10" max="10" width="22.42578125" style="390" hidden="1" customWidth="1" outlineLevel="1"/>
    <col min="11" max="11" width="11.42578125" style="1" collapsed="1"/>
    <col min="12" max="12" width="19.140625" style="1" customWidth="1"/>
    <col min="13" max="14" width="11.42578125" style="1" customWidth="1"/>
    <col min="15" max="15" width="16.140625" style="1" customWidth="1"/>
    <col min="16" max="16" width="11.42578125" style="1" customWidth="1"/>
    <col min="17" max="16384" width="11.42578125" style="1"/>
  </cols>
  <sheetData>
    <row r="1" spans="1:11" ht="33.75" hidden="1" customHeight="1" outlineLevel="1" thickBot="1" x14ac:dyDescent="0.25">
      <c r="A1" s="1265" t="str">
        <f>Eingabetabelle!A1</f>
        <v>Diese Datei ist Eigentum des Landratsamtes Potsdam-Mittelmark. Eine unbefugte Weitergabe an Dritte ist nicht gestattet!
Stand: 23.08.2022</v>
      </c>
      <c r="B1" s="1266"/>
      <c r="C1" s="1266"/>
      <c r="D1" s="1266"/>
      <c r="E1" s="1266"/>
      <c r="F1" s="1266"/>
      <c r="G1" s="1266"/>
      <c r="H1" s="1266"/>
      <c r="I1" s="1266"/>
      <c r="J1" s="388"/>
      <c r="K1" s="29"/>
    </row>
    <row r="2" spans="1:11" ht="55.5" customHeight="1" collapsed="1" x14ac:dyDescent="0.25">
      <c r="A2" s="1267" t="str">
        <f>Eingabetabelle!$A$2</f>
        <v>Berechnung der Entgelte für Kindertagesstätten im Landkreis Potsdam-Mittelmark
für das Jahr 2023
Rechtsstand: 01.08.2022</v>
      </c>
      <c r="B2" s="1268"/>
      <c r="C2" s="1268"/>
      <c r="D2" s="1268"/>
      <c r="E2" s="1269"/>
      <c r="F2" s="1269"/>
      <c r="G2" s="1269"/>
      <c r="H2" s="1269"/>
      <c r="I2" s="1270"/>
      <c r="J2" s="389"/>
    </row>
    <row r="3" spans="1:11" ht="27.75" customHeight="1" x14ac:dyDescent="0.25">
      <c r="A3" s="1271" t="s">
        <v>39</v>
      </c>
      <c r="B3" s="1196"/>
      <c r="C3" s="1196"/>
      <c r="D3" s="1196"/>
      <c r="E3" s="1196"/>
      <c r="F3" s="1196"/>
      <c r="G3" s="1196"/>
      <c r="H3" s="1196"/>
      <c r="I3" s="1272"/>
      <c r="J3" s="389"/>
    </row>
    <row r="4" spans="1:11" ht="22.9" customHeight="1" x14ac:dyDescent="0.25">
      <c r="A4" s="84" t="s">
        <v>0</v>
      </c>
      <c r="B4" s="694"/>
      <c r="C4" s="86"/>
      <c r="D4" s="83"/>
      <c r="E4" s="1192">
        <f>Eingabetabelle!$E$3</f>
        <v>0</v>
      </c>
      <c r="F4" s="1193"/>
      <c r="G4" s="1193"/>
      <c r="H4" s="1193"/>
      <c r="I4" s="1262"/>
      <c r="J4" s="389"/>
    </row>
    <row r="5" spans="1:11" ht="22.9" customHeight="1" x14ac:dyDescent="0.25">
      <c r="A5" s="87" t="s">
        <v>1</v>
      </c>
      <c r="B5" s="695"/>
      <c r="C5" s="89"/>
      <c r="D5" s="83"/>
      <c r="E5" s="1192">
        <f>Eingabetabelle!$E$4</f>
        <v>0</v>
      </c>
      <c r="F5" s="1193"/>
      <c r="G5" s="1193"/>
      <c r="H5" s="1193"/>
      <c r="I5" s="1262"/>
      <c r="J5" s="389"/>
    </row>
    <row r="6" spans="1:11" ht="22.9" customHeight="1" x14ac:dyDescent="0.25">
      <c r="A6" s="87" t="s">
        <v>2</v>
      </c>
      <c r="B6" s="695"/>
      <c r="C6" s="89"/>
      <c r="D6" s="83"/>
      <c r="E6" s="1192">
        <f>Eingabetabelle!$E$7</f>
        <v>0</v>
      </c>
      <c r="F6" s="1193"/>
      <c r="G6" s="1193"/>
      <c r="H6" s="1193"/>
      <c r="I6" s="1262"/>
      <c r="J6" s="389"/>
    </row>
    <row r="7" spans="1:11" ht="24" customHeight="1" x14ac:dyDescent="0.25">
      <c r="A7" s="947" t="s">
        <v>3</v>
      </c>
      <c r="B7" s="696"/>
      <c r="C7" s="943"/>
      <c r="D7" s="83"/>
      <c r="E7" s="1198">
        <f>Eingabetabelle!$E$8</f>
        <v>0</v>
      </c>
      <c r="F7" s="1199"/>
      <c r="G7" s="1199"/>
      <c r="H7" s="1199"/>
      <c r="I7" s="1262"/>
      <c r="J7" s="389"/>
    </row>
    <row r="8" spans="1:11" ht="24" customHeight="1" x14ac:dyDescent="0.25">
      <c r="A8" s="1263" t="s">
        <v>88</v>
      </c>
      <c r="B8" s="1091"/>
      <c r="C8" s="1200"/>
      <c r="D8" s="609" t="str">
        <f>Eingabetabelle!$D$9</f>
        <v>ja</v>
      </c>
      <c r="E8" s="1296" t="s">
        <v>8</v>
      </c>
      <c r="F8" s="1296"/>
      <c r="G8" s="1296"/>
      <c r="H8" s="1296"/>
      <c r="I8" s="772" t="str">
        <f>Einstellungen!C13&amp;"/"&amp;Einstellungen!D13</f>
        <v>0,6/15</v>
      </c>
      <c r="J8" s="389"/>
    </row>
    <row r="9" spans="1:11" ht="19.5" customHeight="1" x14ac:dyDescent="0.25">
      <c r="A9" s="1264" t="s">
        <v>4</v>
      </c>
      <c r="B9" s="1112"/>
      <c r="C9" s="1112"/>
      <c r="D9" s="610">
        <f>Eingabetabelle!$D$10</f>
        <v>0</v>
      </c>
      <c r="E9" s="1297" t="s">
        <v>73</v>
      </c>
      <c r="F9" s="1297"/>
      <c r="G9" s="1297"/>
      <c r="H9" s="1297"/>
      <c r="I9" s="773">
        <f>ROUND(D9*Einstellungen!C13/Einstellungen!D13,3)</f>
        <v>0</v>
      </c>
      <c r="J9" s="389"/>
    </row>
    <row r="10" spans="1:11" ht="22.9" customHeight="1" x14ac:dyDescent="0.25">
      <c r="A10" s="84" t="s">
        <v>5</v>
      </c>
      <c r="B10" s="694"/>
      <c r="C10" s="86"/>
      <c r="D10" s="617">
        <f>Eingabetabelle!$D$11</f>
        <v>250</v>
      </c>
      <c r="E10" s="1207" t="str">
        <f>Eingabetabelle!E11</f>
        <v xml:space="preserve"> Durchschnittssatz ErzieherIn pro Monat</v>
      </c>
      <c r="F10" s="1208"/>
      <c r="G10" s="1208"/>
      <c r="H10" s="1209"/>
      <c r="I10" s="114">
        <f>Eingabetabelle!I11</f>
        <v>0</v>
      </c>
      <c r="J10" s="389"/>
    </row>
    <row r="11" spans="1:11" ht="22.9" customHeight="1" x14ac:dyDescent="0.25">
      <c r="A11" s="87" t="s">
        <v>6</v>
      </c>
      <c r="B11" s="695"/>
      <c r="C11" s="89"/>
      <c r="D11" s="618">
        <f>Eingabetabelle!$D$12</f>
        <v>0</v>
      </c>
      <c r="E11" s="1207" t="str">
        <f>Eingabetabelle!E12</f>
        <v xml:space="preserve"> Durchschnittssatz LeiterIn pro Monat</v>
      </c>
      <c r="F11" s="1208"/>
      <c r="G11" s="1208"/>
      <c r="H11" s="1209"/>
      <c r="I11" s="114">
        <f>Eingabetabelle!I12</f>
        <v>0</v>
      </c>
      <c r="J11" s="389"/>
    </row>
    <row r="12" spans="1:11" ht="22.5" customHeight="1" thickBot="1" x14ac:dyDescent="0.3">
      <c r="A12" s="91" t="s">
        <v>7</v>
      </c>
      <c r="B12" s="697"/>
      <c r="C12" s="93"/>
      <c r="D12" s="699">
        <f>Eingabetabelle!$D$13</f>
        <v>0.95</v>
      </c>
      <c r="E12" s="1241" t="str">
        <f>Eingabetabelle!E13</f>
        <v xml:space="preserve"> Durchschnittssatz gemäß KitaLAV</v>
      </c>
      <c r="F12" s="1241"/>
      <c r="G12" s="1241"/>
      <c r="H12" s="1242"/>
      <c r="I12" s="114">
        <f>Eingabetabelle!I13</f>
        <v>0</v>
      </c>
      <c r="J12" s="389"/>
    </row>
    <row r="13" spans="1:11" ht="22.5" customHeight="1" x14ac:dyDescent="0.25">
      <c r="A13" s="1243" t="str">
        <f>Eingabetabelle!A14</f>
        <v>Jahresmittel der belegten Plätze des Vorjahres:</v>
      </c>
      <c r="B13" s="1211"/>
      <c r="C13" s="1211"/>
      <c r="D13" s="1211"/>
      <c r="E13" s="237">
        <f>Eingabetabelle!E14</f>
        <v>0</v>
      </c>
      <c r="F13" s="1244"/>
      <c r="G13" s="1245"/>
      <c r="H13" s="1245"/>
      <c r="I13" s="1246"/>
      <c r="J13" s="389"/>
    </row>
    <row r="14" spans="1:11" ht="22.5" customHeight="1" thickBot="1" x14ac:dyDescent="0.3">
      <c r="A14" s="1259" t="s">
        <v>72</v>
      </c>
      <c r="B14" s="1053"/>
      <c r="C14" s="1053"/>
      <c r="D14" s="1053"/>
      <c r="E14" s="238">
        <f>Eingabetabelle!$E$15</f>
        <v>0</v>
      </c>
      <c r="F14" s="1256"/>
      <c r="G14" s="1257"/>
      <c r="H14" s="1257"/>
      <c r="I14" s="1258"/>
      <c r="J14" s="389"/>
    </row>
    <row r="15" spans="1:11" ht="22.5" customHeight="1" x14ac:dyDescent="0.2">
      <c r="A15" s="1260" t="s">
        <v>67</v>
      </c>
      <c r="B15" s="1216"/>
      <c r="C15" s="1216"/>
      <c r="D15" s="1216"/>
      <c r="E15" s="1055"/>
      <c r="F15" s="1055"/>
      <c r="G15" s="1055"/>
      <c r="H15" s="1055"/>
      <c r="I15" s="1261"/>
      <c r="J15" s="389"/>
    </row>
    <row r="16" spans="1:11" ht="30" customHeight="1" x14ac:dyDescent="0.25">
      <c r="A16" s="872" t="str">
        <f>Eingabetabelle!A17</f>
        <v>Stichtag</v>
      </c>
      <c r="B16" s="115" t="str">
        <f>Eingabetabelle!B17</f>
        <v>päd. LA</v>
      </c>
      <c r="C16" s="116" t="str">
        <f>Eingabetabelle!C17</f>
        <v xml:space="preserve">Stichtag </v>
      </c>
      <c r="D16" s="117" t="str">
        <f>Eingabetabelle!D17</f>
        <v>org. LA</v>
      </c>
      <c r="E16" s="1068" t="str">
        <f>Eingabetabelle!E17</f>
        <v xml:space="preserve">Durchschnittlicher päd. Leitungsanteil des Vorjahres: </v>
      </c>
      <c r="F16" s="1068"/>
      <c r="G16" s="1068"/>
      <c r="H16" s="1068"/>
      <c r="I16" s="864">
        <f>Eingabetabelle!I17</f>
        <v>0.25</v>
      </c>
      <c r="J16" s="389"/>
    </row>
    <row r="17" spans="1:10" ht="22.5" customHeight="1" thickBot="1" x14ac:dyDescent="0.3">
      <c r="A17" s="417" t="str">
        <f>Eingabetabelle!A18</f>
        <v>01.12.</v>
      </c>
      <c r="B17" s="611">
        <f>Eingabetabelle!B18</f>
        <v>0.25</v>
      </c>
      <c r="C17" s="116" t="str">
        <f>Eingabetabelle!C18</f>
        <v>01.12.</v>
      </c>
      <c r="D17" s="613">
        <f>Eingabetabelle!D18</f>
        <v>0.25</v>
      </c>
      <c r="E17" s="1180" t="str">
        <f>Eingabetabelle!E18</f>
        <v>Durchschnittlicher org. Leitungsanteil des Vorjahres:</v>
      </c>
      <c r="F17" s="1180"/>
      <c r="G17" s="1180"/>
      <c r="H17" s="1180"/>
      <c r="I17" s="866">
        <f>Eingabetabelle!I18</f>
        <v>0.25</v>
      </c>
      <c r="J17" s="389"/>
    </row>
    <row r="18" spans="1:10" ht="22.5" customHeight="1" x14ac:dyDescent="0.25">
      <c r="A18" s="417" t="str">
        <f>Eingabetabelle!A19</f>
        <v>01.03.</v>
      </c>
      <c r="B18" s="611">
        <f>Eingabetabelle!B19</f>
        <v>0.25</v>
      </c>
      <c r="C18" s="116" t="str">
        <f>Eingabetabelle!C19</f>
        <v>01.03.</v>
      </c>
      <c r="D18" s="613">
        <f>Eingabetabelle!D19</f>
        <v>0.25</v>
      </c>
      <c r="E18" s="1204" t="str">
        <f>Eingabetabelle!E19</f>
        <v>Betreuungsalter 0 bis unter 3 Jahre</v>
      </c>
      <c r="F18" s="1205"/>
      <c r="G18" s="1205"/>
      <c r="H18" s="1206"/>
      <c r="I18" s="867" t="str">
        <f>Eingabetabelle!I19</f>
        <v>ja</v>
      </c>
      <c r="J18" s="389"/>
    </row>
    <row r="19" spans="1:10" ht="22.5" customHeight="1" x14ac:dyDescent="0.25">
      <c r="A19" s="417" t="str">
        <f>Eingabetabelle!A20</f>
        <v>01.06.</v>
      </c>
      <c r="B19" s="611">
        <f>Eingabetabelle!B20</f>
        <v>0.25</v>
      </c>
      <c r="C19" s="116" t="str">
        <f>Eingabetabelle!C20</f>
        <v>01.06.</v>
      </c>
      <c r="D19" s="613">
        <f>Eingabetabelle!D20</f>
        <v>0.25</v>
      </c>
      <c r="E19" s="1177" t="str">
        <f>Eingabetabelle!E20</f>
        <v>Betreuungsalter 3 Jahre bis Schuleintritt</v>
      </c>
      <c r="F19" s="1178"/>
      <c r="G19" s="1178"/>
      <c r="H19" s="1179"/>
      <c r="I19" s="869" t="str">
        <f>Eingabetabelle!I20</f>
        <v>ja</v>
      </c>
      <c r="J19" s="389"/>
    </row>
    <row r="20" spans="1:10" ht="22.5" customHeight="1" thickBot="1" x14ac:dyDescent="0.3">
      <c r="A20" s="873" t="str">
        <f>Eingabetabelle!A21</f>
        <v>01.09.</v>
      </c>
      <c r="B20" s="692">
        <f>Eingabetabelle!B21</f>
        <v>0.25</v>
      </c>
      <c r="C20" s="118" t="str">
        <f>Eingabetabelle!C21</f>
        <v>01.09.</v>
      </c>
      <c r="D20" s="693">
        <f>Eingabetabelle!D21</f>
        <v>0.25</v>
      </c>
      <c r="E20" s="1174" t="str">
        <f>Eingabetabelle!E21</f>
        <v>Betreuungsalter Klassenstufe 1 bis 6</v>
      </c>
      <c r="F20" s="1175"/>
      <c r="G20" s="1175"/>
      <c r="H20" s="1176"/>
      <c r="I20" s="870" t="str">
        <f>Eingabetabelle!I21</f>
        <v>ja</v>
      </c>
      <c r="J20" s="389"/>
    </row>
    <row r="21" spans="1:10" s="300" customFormat="1" ht="21" customHeight="1" thickBot="1" x14ac:dyDescent="0.3">
      <c r="A21" s="276"/>
      <c r="C21" s="276"/>
      <c r="D21" s="368"/>
      <c r="E21" s="369"/>
      <c r="F21" s="369"/>
      <c r="G21" s="369"/>
      <c r="H21" s="369"/>
      <c r="I21" s="371"/>
      <c r="J21" s="394"/>
    </row>
    <row r="22" spans="1:10" ht="12.75" hidden="1" customHeight="1" thickBot="1" x14ac:dyDescent="0.25">
      <c r="A22" s="1217">
        <v>1</v>
      </c>
      <c r="B22" s="1218"/>
      <c r="C22" s="1218"/>
      <c r="D22" s="1218"/>
      <c r="E22" s="1218"/>
      <c r="F22" s="1219"/>
      <c r="G22" s="643">
        <v>2</v>
      </c>
      <c r="H22" s="643">
        <v>3</v>
      </c>
      <c r="I22" s="779">
        <v>4</v>
      </c>
      <c r="J22" s="389"/>
    </row>
    <row r="23" spans="1:10" ht="51.75" customHeight="1" thickBot="1" x14ac:dyDescent="0.25">
      <c r="A23" s="350" t="s">
        <v>9</v>
      </c>
      <c r="B23" s="357" t="s">
        <v>235</v>
      </c>
      <c r="C23" s="357"/>
      <c r="D23" s="357"/>
      <c r="E23" s="357"/>
      <c r="F23" s="357"/>
      <c r="G23" s="436" t="s">
        <v>608</v>
      </c>
      <c r="H23" s="437" t="s">
        <v>619</v>
      </c>
      <c r="I23" s="780" t="s">
        <v>631</v>
      </c>
      <c r="J23" s="623" t="s">
        <v>632</v>
      </c>
    </row>
    <row r="24" spans="1:10" s="384" customFormat="1" ht="22.5" customHeight="1" x14ac:dyDescent="0.2">
      <c r="A24" s="81" t="s">
        <v>10</v>
      </c>
      <c r="B24" s="1078" t="s">
        <v>92</v>
      </c>
      <c r="C24" s="1079"/>
      <c r="D24" s="1079"/>
      <c r="E24" s="1079"/>
      <c r="F24" s="1080"/>
      <c r="G24" s="307">
        <f>G25+G26+G27</f>
        <v>0</v>
      </c>
      <c r="H24" s="307">
        <f>ROUND(G24/$D$10,2)</f>
        <v>0</v>
      </c>
      <c r="I24" s="500" t="e">
        <f>ROUND($G24/$D$10/$D$9,2)</f>
        <v>#DIV/0!</v>
      </c>
      <c r="J24" s="775" t="e">
        <f>ROUND($G24/$D$10/$D$9,2)</f>
        <v>#DIV/0!</v>
      </c>
    </row>
    <row r="25" spans="1:10" s="384" customFormat="1" ht="22.5" customHeight="1" x14ac:dyDescent="0.2">
      <c r="A25" s="783"/>
      <c r="B25" s="1063" t="str">
        <f>"   - …für Leiterin  (in Höhe von " &amp; Einstellungen!C15*100 &amp; "% des n.p.Pers )"</f>
        <v xml:space="preserve">   - …für Leiterin  (in Höhe von 85% des n.p.Pers )</v>
      </c>
      <c r="C25" s="1063"/>
      <c r="D25" s="1063"/>
      <c r="E25" s="1063"/>
      <c r="F25" s="1064"/>
      <c r="G25" s="307">
        <f>I16*I11*Einstellungen!C15*12</f>
        <v>0</v>
      </c>
      <c r="H25" s="307">
        <f>ROUND(G25/$D$10,2)</f>
        <v>0</v>
      </c>
      <c r="I25" s="1320"/>
      <c r="J25" s="776"/>
    </row>
    <row r="26" spans="1:10" s="384" customFormat="1" ht="22.5" customHeight="1" x14ac:dyDescent="0.2">
      <c r="A26" s="784"/>
      <c r="B26" s="1063" t="str">
        <f>"   - … für Erzieherin ( in Höhe von " &amp; Einstellungen!C18*100 &amp; "% des n.p.Pers )"</f>
        <v xml:space="preserve">   - … für Erzieherin ( in Höhe von 84% des n.p.Pers )</v>
      </c>
      <c r="C26" s="1063"/>
      <c r="D26" s="1063"/>
      <c r="E26" s="1063"/>
      <c r="F26" s="1064"/>
      <c r="G26" s="307">
        <f>I9*I10*Einstellungen!C18*12</f>
        <v>0</v>
      </c>
      <c r="H26" s="307">
        <f>ROUND(G26/$D$10,2)</f>
        <v>0</v>
      </c>
      <c r="I26" s="1321"/>
      <c r="J26" s="587"/>
    </row>
    <row r="27" spans="1:10" s="384" customFormat="1" ht="22.5" customHeight="1" thickBot="1" x14ac:dyDescent="0.25">
      <c r="A27" s="784"/>
      <c r="B27" s="1220" t="s">
        <v>353</v>
      </c>
      <c r="C27" s="1220"/>
      <c r="D27" s="1220"/>
      <c r="E27" s="1220"/>
      <c r="F27" s="1221"/>
      <c r="G27" s="319">
        <f>Eingabetabelle!G28</f>
        <v>0</v>
      </c>
      <c r="H27" s="307">
        <f>ROUND(G27/$D$10,2)</f>
        <v>0</v>
      </c>
      <c r="I27" s="1322"/>
      <c r="J27" s="587"/>
    </row>
    <row r="28" spans="1:10" s="384" customFormat="1" ht="22.5" customHeight="1" thickBot="1" x14ac:dyDescent="0.25">
      <c r="A28" s="807"/>
      <c r="B28" s="76" t="s">
        <v>618</v>
      </c>
      <c r="C28" s="77"/>
      <c r="D28" s="77"/>
      <c r="E28" s="77"/>
      <c r="F28" s="78"/>
      <c r="G28" s="588">
        <f>Eingabetabelle!G65</f>
        <v>0</v>
      </c>
      <c r="H28" s="588">
        <f>Eingabetabelle!H65</f>
        <v>0</v>
      </c>
      <c r="I28" s="808" t="e">
        <f>Eingabetabelle!I65</f>
        <v>#DIV/0!</v>
      </c>
      <c r="J28" s="578" t="e">
        <f>Eingabetabelle!J65</f>
        <v>#DIV/0!</v>
      </c>
    </row>
    <row r="29" spans="1:10" s="385" customFormat="1" ht="22.5" customHeight="1" thickBot="1" x14ac:dyDescent="0.25">
      <c r="A29" s="79"/>
      <c r="B29" s="1277" t="s">
        <v>101</v>
      </c>
      <c r="C29" s="1277"/>
      <c r="D29" s="1277"/>
      <c r="E29" s="1277"/>
      <c r="F29" s="1278"/>
      <c r="G29" s="777">
        <f>G28+G24</f>
        <v>0</v>
      </c>
      <c r="H29" s="777">
        <f>H28+H24</f>
        <v>0</v>
      </c>
      <c r="I29" s="809" t="e">
        <f>I24+I28</f>
        <v>#DIV/0!</v>
      </c>
      <c r="J29" s="578" t="e">
        <f>J24+J28</f>
        <v>#DIV/0!</v>
      </c>
    </row>
    <row r="30" spans="1:10" s="358" customFormat="1" ht="21" customHeight="1" thickBot="1" x14ac:dyDescent="0.25">
      <c r="B30" s="359"/>
      <c r="C30" s="359"/>
      <c r="D30" s="359"/>
      <c r="E30" s="359"/>
      <c r="F30" s="359"/>
      <c r="G30" s="360"/>
      <c r="H30" s="360"/>
      <c r="I30" s="361"/>
      <c r="J30" s="393"/>
    </row>
    <row r="31" spans="1:10" s="384" customFormat="1" ht="51.75" customHeight="1" thickBot="1" x14ac:dyDescent="0.25">
      <c r="A31" s="788" t="s">
        <v>29</v>
      </c>
      <c r="B31" s="1281" t="s">
        <v>272</v>
      </c>
      <c r="C31" s="1281"/>
      <c r="D31" s="1281"/>
      <c r="E31" s="1281"/>
      <c r="F31" s="1281"/>
      <c r="G31" s="436" t="s">
        <v>607</v>
      </c>
      <c r="H31" s="437" t="s">
        <v>605</v>
      </c>
      <c r="I31" s="451" t="s">
        <v>630</v>
      </c>
      <c r="J31" s="660" t="s">
        <v>633</v>
      </c>
    </row>
    <row r="32" spans="1:10" s="384" customFormat="1" ht="22.5" customHeight="1" x14ac:dyDescent="0.2">
      <c r="A32" s="561" t="s">
        <v>30</v>
      </c>
      <c r="B32" s="1284" t="s">
        <v>31</v>
      </c>
      <c r="C32" s="1284"/>
      <c r="D32" s="1284"/>
      <c r="E32" s="1284"/>
      <c r="F32" s="1284"/>
      <c r="G32" s="1284"/>
      <c r="H32" s="1284"/>
      <c r="I32" s="1285"/>
      <c r="J32" s="380"/>
    </row>
    <row r="33" spans="1:10" s="384" customFormat="1" ht="22.5" customHeight="1" x14ac:dyDescent="0.2">
      <c r="A33" s="750"/>
      <c r="B33" s="68" t="s">
        <v>106</v>
      </c>
      <c r="C33" s="68"/>
      <c r="D33" s="68"/>
      <c r="E33" s="68"/>
      <c r="F33" s="69"/>
      <c r="G33" s="307">
        <f>I9*I10*12</f>
        <v>0</v>
      </c>
      <c r="H33" s="324">
        <f>ROUND(G33/$D$10,2)</f>
        <v>0</v>
      </c>
      <c r="I33" s="499" t="e">
        <f>ROUND((G33/$D$10/$D$9),2)</f>
        <v>#DIV/0!</v>
      </c>
      <c r="J33" s="580" t="e">
        <f>ROUND($G33/$D$10/$D$9,2)</f>
        <v>#DIV/0!</v>
      </c>
    </row>
    <row r="34" spans="1:10" s="384" customFormat="1" ht="22.5" customHeight="1" x14ac:dyDescent="0.2">
      <c r="A34" s="751"/>
      <c r="B34" s="98" t="s">
        <v>107</v>
      </c>
      <c r="C34" s="98"/>
      <c r="D34" s="98"/>
      <c r="E34" s="98"/>
      <c r="F34" s="374"/>
      <c r="G34" s="307">
        <f>ROUND(I16*I11*12,2)</f>
        <v>0</v>
      </c>
      <c r="H34" s="324">
        <f>ROUND(G34/$D$10,2)</f>
        <v>0</v>
      </c>
      <c r="I34" s="499" t="e">
        <f>ROUND((G34/$D$10/$D$9),2)</f>
        <v>#DIV/0!</v>
      </c>
      <c r="J34" s="580" t="e">
        <f t="shared" ref="J34:J36" si="0">ROUND($G34/$D$10/$D$9,2)</f>
        <v>#DIV/0!</v>
      </c>
    </row>
    <row r="35" spans="1:10" s="384" customFormat="1" ht="22.5" customHeight="1" x14ac:dyDescent="0.2">
      <c r="A35" s="752"/>
      <c r="B35" s="375" t="s">
        <v>108</v>
      </c>
      <c r="C35" s="375"/>
      <c r="D35" s="375"/>
      <c r="E35" s="376"/>
      <c r="F35" s="377"/>
      <c r="G35" s="307">
        <f>Eingabetabelle!G73</f>
        <v>0</v>
      </c>
      <c r="H35" s="324">
        <f>ROUND(G35/$D$10,2)</f>
        <v>0</v>
      </c>
      <c r="I35" s="499" t="e">
        <f>ROUND((G35/$D$10/$D$9),2)</f>
        <v>#DIV/0!</v>
      </c>
      <c r="J35" s="580" t="e">
        <f t="shared" si="0"/>
        <v>#DIV/0!</v>
      </c>
    </row>
    <row r="36" spans="1:10" s="384" customFormat="1" ht="22.5" customHeight="1" thickBot="1" x14ac:dyDescent="0.25">
      <c r="A36" s="753"/>
      <c r="B36" s="1247" t="s">
        <v>352</v>
      </c>
      <c r="C36" s="1248"/>
      <c r="D36" s="1248"/>
      <c r="E36" s="1248"/>
      <c r="F36" s="1249"/>
      <c r="G36" s="319">
        <f>Eingabetabelle!G74</f>
        <v>0</v>
      </c>
      <c r="H36" s="324">
        <f>ROUND(G36/$D$10,2)</f>
        <v>0</v>
      </c>
      <c r="I36" s="499" t="e">
        <f>ROUND((G36/$D$10/$D$9),2)</f>
        <v>#DIV/0!</v>
      </c>
      <c r="J36" s="580" t="e">
        <f t="shared" si="0"/>
        <v>#DIV/0!</v>
      </c>
    </row>
    <row r="37" spans="1:10" s="384" customFormat="1" ht="22.5" customHeight="1" thickBot="1" x14ac:dyDescent="0.25">
      <c r="A37" s="79"/>
      <c r="B37" s="1277" t="s">
        <v>227</v>
      </c>
      <c r="C37" s="1277"/>
      <c r="D37" s="1277"/>
      <c r="E37" s="1277"/>
      <c r="F37" s="1278"/>
      <c r="G37" s="777">
        <f>G33+G34+G35+G36</f>
        <v>0</v>
      </c>
      <c r="H37" s="777">
        <f>H33+H34+H35+H36</f>
        <v>0</v>
      </c>
      <c r="I37" s="809" t="e">
        <f>SUM(I33:I36)</f>
        <v>#DIV/0!</v>
      </c>
      <c r="J37" s="578" t="e">
        <f>SUM(J33:J36)</f>
        <v>#DIV/0!</v>
      </c>
    </row>
    <row r="38" spans="1:10" s="384" customFormat="1" ht="15.75" customHeight="1" thickBot="1" x14ac:dyDescent="0.25">
      <c r="A38" s="805"/>
      <c r="B38" s="806"/>
      <c r="C38" s="806"/>
      <c r="D38" s="806"/>
      <c r="E38" s="806"/>
      <c r="F38" s="806"/>
      <c r="G38" s="111"/>
      <c r="H38" s="111"/>
      <c r="I38" s="112"/>
      <c r="J38" s="393"/>
    </row>
    <row r="39" spans="1:10" s="384" customFormat="1" ht="32.25" customHeight="1" thickBot="1" x14ac:dyDescent="0.25">
      <c r="A39" s="1236" t="s">
        <v>234</v>
      </c>
      <c r="B39" s="1128"/>
      <c r="C39" s="1128"/>
      <c r="D39" s="1128"/>
      <c r="E39" s="1128"/>
      <c r="F39" s="1128"/>
      <c r="G39" s="1128"/>
      <c r="H39" s="1128"/>
      <c r="I39" s="1237"/>
      <c r="J39" s="744"/>
    </row>
    <row r="40" spans="1:10" s="384" customFormat="1" ht="22.5" customHeight="1" thickBot="1" x14ac:dyDescent="0.25">
      <c r="A40" s="97" t="s">
        <v>9</v>
      </c>
      <c r="B40" s="1279" t="s">
        <v>235</v>
      </c>
      <c r="C40" s="1279"/>
      <c r="D40" s="1279"/>
      <c r="E40" s="1279"/>
      <c r="F40" s="1280"/>
      <c r="G40" s="702">
        <f>G29</f>
        <v>0</v>
      </c>
      <c r="H40" s="702">
        <f>H29</f>
        <v>0</v>
      </c>
      <c r="I40" s="802" t="e">
        <f>I29</f>
        <v>#DIV/0!</v>
      </c>
      <c r="J40" s="799" t="e">
        <f>J29</f>
        <v>#DIV/0!</v>
      </c>
    </row>
    <row r="41" spans="1:10" s="384" customFormat="1" ht="22.5" customHeight="1" thickBot="1" x14ac:dyDescent="0.25">
      <c r="A41" s="129" t="s">
        <v>29</v>
      </c>
      <c r="B41" s="1282" t="s">
        <v>236</v>
      </c>
      <c r="C41" s="1282"/>
      <c r="D41" s="1282"/>
      <c r="E41" s="1282"/>
      <c r="F41" s="1283"/>
      <c r="G41" s="588">
        <f>SUM(G42:G51)</f>
        <v>0</v>
      </c>
      <c r="H41" s="577">
        <f>SUM(H42:H51)</f>
        <v>0</v>
      </c>
      <c r="I41" s="803" t="e">
        <f>SUM(I42:I51)</f>
        <v>#DIV/0!</v>
      </c>
      <c r="J41" s="800" t="e">
        <f>SUM(J42:J51)</f>
        <v>#DIV/0!</v>
      </c>
    </row>
    <row r="42" spans="1:10" s="384" customFormat="1" ht="22.5" customHeight="1" x14ac:dyDescent="0.2">
      <c r="A42" s="379"/>
      <c r="B42" s="1273" t="s">
        <v>584</v>
      </c>
      <c r="C42" s="1274"/>
      <c r="D42" s="1274"/>
      <c r="E42" s="1274"/>
      <c r="F42" s="1274"/>
      <c r="G42" s="703">
        <f>G37+Eingabetabelle!G75+Eingabetabelle!G76</f>
        <v>0</v>
      </c>
      <c r="H42" s="703">
        <f>H37+Eingabetabelle!H75+Eingabetabelle!H76</f>
        <v>0</v>
      </c>
      <c r="I42" s="804" t="e">
        <f>I37+Eingabetabelle!I75+Eingabetabelle!I76</f>
        <v>#DIV/0!</v>
      </c>
      <c r="J42" s="801" t="e">
        <f>J37+Eingabetabelle!J75+Eingabetabelle!J76</f>
        <v>#DIV/0!</v>
      </c>
    </row>
    <row r="43" spans="1:10" s="384" customFormat="1" ht="32.25" customHeight="1" x14ac:dyDescent="0.2">
      <c r="A43" s="356"/>
      <c r="B43" s="1041" t="s">
        <v>585</v>
      </c>
      <c r="C43" s="1042"/>
      <c r="D43" s="1042"/>
      <c r="E43" s="1042"/>
      <c r="F43" s="1042"/>
      <c r="G43" s="551">
        <f>Eingabetabelle!G244</f>
        <v>0</v>
      </c>
      <c r="H43" s="551">
        <f>Eingabetabelle!H244</f>
        <v>0</v>
      </c>
      <c r="I43" s="504" t="e">
        <f>Eingabetabelle!I244</f>
        <v>#DIV/0!</v>
      </c>
      <c r="J43" s="682" t="e">
        <f>Eingabetabelle!J244</f>
        <v>#DIV/0!</v>
      </c>
    </row>
    <row r="44" spans="1:10" s="384" customFormat="1" ht="32.25" customHeight="1" x14ac:dyDescent="0.2">
      <c r="A44" s="355"/>
      <c r="B44" s="1041" t="s">
        <v>586</v>
      </c>
      <c r="C44" s="1042"/>
      <c r="D44" s="1042"/>
      <c r="E44" s="1042"/>
      <c r="F44" s="1042"/>
      <c r="G44" s="551">
        <f>Eingabetabelle!G245</f>
        <v>0</v>
      </c>
      <c r="H44" s="551">
        <f>Eingabetabelle!H245</f>
        <v>0</v>
      </c>
      <c r="I44" s="504" t="e">
        <f>Eingabetabelle!I245</f>
        <v>#DIV/0!</v>
      </c>
      <c r="J44" s="682" t="e">
        <f>Eingabetabelle!J245</f>
        <v>#DIV/0!</v>
      </c>
    </row>
    <row r="45" spans="1:10" s="384" customFormat="1" ht="32.25" customHeight="1" x14ac:dyDescent="0.2">
      <c r="A45" s="355"/>
      <c r="B45" s="1041" t="s">
        <v>587</v>
      </c>
      <c r="C45" s="1042"/>
      <c r="D45" s="1042"/>
      <c r="E45" s="1042"/>
      <c r="F45" s="1042"/>
      <c r="G45" s="551">
        <f>Eingabetabelle!G246</f>
        <v>0</v>
      </c>
      <c r="H45" s="551">
        <f>Eingabetabelle!H246</f>
        <v>0</v>
      </c>
      <c r="I45" s="504" t="e">
        <f>Eingabetabelle!I246</f>
        <v>#DIV/0!</v>
      </c>
      <c r="J45" s="682" t="e">
        <f>Eingabetabelle!J246</f>
        <v>#DIV/0!</v>
      </c>
    </row>
    <row r="46" spans="1:10" s="384" customFormat="1" ht="22.5" customHeight="1" x14ac:dyDescent="0.2">
      <c r="A46" s="356"/>
      <c r="B46" s="1041" t="s">
        <v>588</v>
      </c>
      <c r="C46" s="1042"/>
      <c r="D46" s="1042"/>
      <c r="E46" s="1042"/>
      <c r="F46" s="1042"/>
      <c r="G46" s="551">
        <f>Eingabetabelle!G247</f>
        <v>0</v>
      </c>
      <c r="H46" s="551">
        <f>Eingabetabelle!H247</f>
        <v>0</v>
      </c>
      <c r="I46" s="504" t="e">
        <f>Eingabetabelle!I247</f>
        <v>#DIV/0!</v>
      </c>
      <c r="J46" s="682" t="e">
        <f>Eingabetabelle!J247</f>
        <v>#DIV/0!</v>
      </c>
    </row>
    <row r="47" spans="1:10" s="384" customFormat="1" ht="32.25" customHeight="1" x14ac:dyDescent="0.2">
      <c r="A47" s="355"/>
      <c r="B47" s="1041" t="s">
        <v>590</v>
      </c>
      <c r="C47" s="1042"/>
      <c r="D47" s="1042"/>
      <c r="E47" s="1042"/>
      <c r="F47" s="1042"/>
      <c r="G47" s="551">
        <f>Eingabetabelle!G248</f>
        <v>0</v>
      </c>
      <c r="H47" s="551">
        <f>Eingabetabelle!H248</f>
        <v>0</v>
      </c>
      <c r="I47" s="504" t="e">
        <f>Eingabetabelle!I248</f>
        <v>#DIV/0!</v>
      </c>
      <c r="J47" s="682" t="e">
        <f>Eingabetabelle!J248</f>
        <v>#DIV/0!</v>
      </c>
    </row>
    <row r="48" spans="1:10" s="384" customFormat="1" ht="22.5" customHeight="1" x14ac:dyDescent="0.2">
      <c r="A48" s="355"/>
      <c r="B48" s="1275" t="s">
        <v>591</v>
      </c>
      <c r="C48" s="1275"/>
      <c r="D48" s="1275"/>
      <c r="E48" s="1275"/>
      <c r="F48" s="1276"/>
      <c r="G48" s="551">
        <f>Eingabetabelle!G249</f>
        <v>0</v>
      </c>
      <c r="H48" s="551">
        <f>Eingabetabelle!H249</f>
        <v>0</v>
      </c>
      <c r="I48" s="504" t="e">
        <f>Eingabetabelle!I249</f>
        <v>#DIV/0!</v>
      </c>
      <c r="J48" s="682" t="e">
        <f>Eingabetabelle!J249</f>
        <v>#DIV/0!</v>
      </c>
    </row>
    <row r="49" spans="1:10" s="384" customFormat="1" ht="22.5" customHeight="1" x14ac:dyDescent="0.2">
      <c r="A49" s="745"/>
      <c r="B49" s="1041" t="s">
        <v>592</v>
      </c>
      <c r="C49" s="1042"/>
      <c r="D49" s="1042"/>
      <c r="E49" s="1042"/>
      <c r="F49" s="1042"/>
      <c r="G49" s="551">
        <f>Eingabetabelle!G250</f>
        <v>0</v>
      </c>
      <c r="H49" s="551">
        <f>Eingabetabelle!H250</f>
        <v>0</v>
      </c>
      <c r="I49" s="504" t="e">
        <f>Eingabetabelle!I250</f>
        <v>#DIV/0!</v>
      </c>
      <c r="J49" s="682" t="e">
        <f>Eingabetabelle!J250</f>
        <v>#DIV/0!</v>
      </c>
    </row>
    <row r="50" spans="1:10" s="384" customFormat="1" ht="22.5" customHeight="1" x14ac:dyDescent="0.2">
      <c r="A50" s="745"/>
      <c r="B50" s="1041" t="s">
        <v>593</v>
      </c>
      <c r="C50" s="1042"/>
      <c r="D50" s="1042"/>
      <c r="E50" s="1042"/>
      <c r="F50" s="1042"/>
      <c r="G50" s="551">
        <f>Eingabetabelle!G251</f>
        <v>0</v>
      </c>
      <c r="H50" s="551">
        <f>Eingabetabelle!H251</f>
        <v>0</v>
      </c>
      <c r="I50" s="504" t="e">
        <f>Eingabetabelle!I252</f>
        <v>#DIV/0!</v>
      </c>
      <c r="J50" s="682" t="e">
        <f>Eingabetabelle!J251</f>
        <v>#DIV/0!</v>
      </c>
    </row>
    <row r="51" spans="1:10" s="384" customFormat="1" ht="22.5" customHeight="1" thickBot="1" x14ac:dyDescent="0.25">
      <c r="A51" s="450"/>
      <c r="B51" s="1046" t="s">
        <v>594</v>
      </c>
      <c r="C51" s="1047"/>
      <c r="D51" s="1047"/>
      <c r="E51" s="1047"/>
      <c r="F51" s="1047"/>
      <c r="G51" s="558">
        <f>Eingabetabelle!G252</f>
        <v>0</v>
      </c>
      <c r="H51" s="558">
        <f>Eingabetabelle!H252</f>
        <v>0</v>
      </c>
      <c r="I51" s="685">
        <f>Eingabetabelle!I253</f>
        <v>0</v>
      </c>
      <c r="J51" s="683" t="e">
        <f>Eingabetabelle!J252</f>
        <v>#DIV/0!</v>
      </c>
    </row>
    <row r="52" spans="1:10" ht="9.75" customHeight="1" x14ac:dyDescent="0.25">
      <c r="A52" s="109"/>
      <c r="B52" s="110"/>
      <c r="C52" s="110"/>
      <c r="D52" s="110"/>
      <c r="E52" s="110"/>
      <c r="F52" s="110"/>
      <c r="G52" s="111"/>
      <c r="H52" s="111"/>
      <c r="I52" s="112"/>
      <c r="J52" s="392"/>
    </row>
    <row r="53" spans="1:10" ht="9.75" customHeight="1" x14ac:dyDescent="0.25">
      <c r="A53" s="109"/>
      <c r="B53" s="110"/>
      <c r="C53" s="110"/>
      <c r="D53" s="110"/>
      <c r="E53" s="110"/>
      <c r="F53" s="110"/>
      <c r="G53" s="111"/>
      <c r="H53" s="111"/>
      <c r="I53" s="112"/>
      <c r="J53" s="392"/>
    </row>
    <row r="54" spans="1:10" ht="22.9" customHeight="1" x14ac:dyDescent="0.25">
      <c r="A54" s="7"/>
      <c r="B54" s="24" t="s">
        <v>34</v>
      </c>
      <c r="C54" s="7"/>
      <c r="D54" s="7"/>
      <c r="E54" s="7"/>
      <c r="F54" s="7"/>
      <c r="I54" s="2"/>
      <c r="J54" s="392"/>
    </row>
    <row r="55" spans="1:10" ht="58.5" customHeight="1" x14ac:dyDescent="0.25">
      <c r="A55" s="119" t="s">
        <v>9</v>
      </c>
      <c r="B55" s="1238" t="s">
        <v>650</v>
      </c>
      <c r="C55" s="1238"/>
      <c r="D55" s="1238"/>
      <c r="E55" s="1238"/>
      <c r="F55" s="1238"/>
      <c r="H55" s="121" t="e">
        <f>IF(Einstellungen!C27,I41-SUM(Eingabetabelle!I41:I58)-Eingabetabelle!I38-Eingabetabelle!J28,"-")</f>
        <v>#DIV/0!</v>
      </c>
      <c r="I55" s="6"/>
      <c r="J55" s="575"/>
    </row>
    <row r="56" spans="1:10" ht="18" customHeight="1" x14ac:dyDescent="0.2">
      <c r="A56" s="7"/>
      <c r="B56" s="1238"/>
      <c r="C56" s="1238"/>
      <c r="D56" s="1238"/>
      <c r="E56" s="1238"/>
      <c r="F56" s="1238"/>
      <c r="H56" s="10"/>
      <c r="I56" s="2"/>
      <c r="J56" s="394"/>
    </row>
    <row r="57" spans="1:10" ht="22.9" customHeight="1" x14ac:dyDescent="0.25">
      <c r="A57" s="7"/>
      <c r="B57" s="1323" t="str">
        <f>"Kosten pro Monat im Jahr "&amp;Einstellungen!C4</f>
        <v>Kosten pro Monat im Jahr 2023</v>
      </c>
      <c r="C57" s="1323"/>
      <c r="D57" s="1323"/>
      <c r="E57" s="1323"/>
      <c r="F57" s="1323"/>
      <c r="G57" s="14"/>
      <c r="H57" s="121" t="e">
        <f>IF(Einstellungen!$C$27,ROUND((H55*($D$10/12)),2),"--")</f>
        <v>#DIV/0!</v>
      </c>
      <c r="I57" s="2"/>
      <c r="J57" s="575"/>
    </row>
    <row r="58" spans="1:10" ht="18" customHeight="1" x14ac:dyDescent="0.2">
      <c r="A58" s="7"/>
      <c r="B58" s="944"/>
      <c r="C58" s="944"/>
      <c r="D58" s="944"/>
      <c r="E58" s="944"/>
      <c r="F58" s="944"/>
      <c r="H58" s="10"/>
      <c r="I58" s="2"/>
      <c r="J58" s="394"/>
    </row>
    <row r="59" spans="1:10" ht="102" customHeight="1" x14ac:dyDescent="0.25">
      <c r="A59" s="119" t="s">
        <v>29</v>
      </c>
      <c r="B59" s="1238" t="s">
        <v>651</v>
      </c>
      <c r="C59" s="1238"/>
      <c r="D59" s="1238"/>
      <c r="E59" s="1238"/>
      <c r="F59" s="1238"/>
      <c r="H59" s="121" t="e">
        <f>IF(Einstellungen!$C$27,I41-I28-Eingabetabelle!J28,"--")</f>
        <v>#DIV/0!</v>
      </c>
      <c r="I59" s="6"/>
      <c r="J59" s="575"/>
    </row>
    <row r="60" spans="1:10" ht="18" customHeight="1" x14ac:dyDescent="0.2">
      <c r="B60" s="944"/>
      <c r="C60" s="944"/>
      <c r="D60" s="944"/>
      <c r="E60" s="944"/>
      <c r="F60" s="944"/>
      <c r="H60" s="10"/>
      <c r="I60" s="2"/>
      <c r="J60" s="394"/>
    </row>
    <row r="61" spans="1:10" ht="15.75" x14ac:dyDescent="0.25">
      <c r="B61" s="1323" t="str">
        <f>"Kosten im Monat im Jahr "&amp;Einstellungen!C4</f>
        <v>Kosten im Monat im Jahr 2023</v>
      </c>
      <c r="C61" s="1323"/>
      <c r="D61" s="1323"/>
      <c r="E61" s="1323"/>
      <c r="F61" s="13"/>
      <c r="G61" s="14"/>
      <c r="H61" s="121" t="e">
        <f>IF(Einstellungen!$C$27,ROUND((H59*($D$10/12)),2),"--")</f>
        <v>#DIV/0!</v>
      </c>
      <c r="I61" s="2"/>
      <c r="J61" s="575"/>
    </row>
    <row r="62" spans="1:10" ht="18" customHeight="1" x14ac:dyDescent="0.2">
      <c r="B62" s="944"/>
      <c r="C62" s="944"/>
      <c r="D62" s="944"/>
      <c r="E62" s="944"/>
      <c r="F62" s="944"/>
      <c r="H62" s="10"/>
      <c r="I62" s="2"/>
      <c r="J62" s="394"/>
    </row>
    <row r="63" spans="1:10" ht="140.25" customHeight="1" x14ac:dyDescent="0.25">
      <c r="A63" s="119" t="s">
        <v>35</v>
      </c>
      <c r="B63" s="1229" t="s">
        <v>649</v>
      </c>
      <c r="C63" s="1229"/>
      <c r="D63" s="1229"/>
      <c r="E63" s="1229"/>
      <c r="F63" s="1229"/>
      <c r="H63" s="121" t="e">
        <f>IF(Einstellungen!$C$27,$I$41-$I$29,"--")</f>
        <v>#DIV/0!</v>
      </c>
      <c r="I63" s="6"/>
      <c r="J63" s="575"/>
    </row>
    <row r="64" spans="1:10" ht="15" x14ac:dyDescent="0.2">
      <c r="B64" s="946"/>
      <c r="C64" s="946"/>
      <c r="D64" s="946"/>
      <c r="E64" s="946"/>
      <c r="F64" s="946"/>
      <c r="H64" s="10"/>
      <c r="I64" s="2"/>
      <c r="J64" s="394"/>
    </row>
    <row r="65" spans="1:12" ht="15.75" x14ac:dyDescent="0.25">
      <c r="B65" s="1323" t="str">
        <f>"Kosten im Monat im Jahr "&amp;Einstellungen!C4</f>
        <v>Kosten im Monat im Jahr 2023</v>
      </c>
      <c r="C65" s="1323"/>
      <c r="D65" s="1323"/>
      <c r="E65" s="1323"/>
      <c r="F65" s="1323"/>
      <c r="G65" s="14"/>
      <c r="H65" s="121" t="e">
        <f>IF(Einstellungen!$C$27,ROUND((H63*($D$10/12)),2),"--")</f>
        <v>#DIV/0!</v>
      </c>
      <c r="I65" s="2"/>
      <c r="J65" s="575"/>
    </row>
    <row r="66" spans="1:12" ht="15" x14ac:dyDescent="0.2">
      <c r="A66" s="7"/>
      <c r="B66" s="15"/>
      <c r="C66" s="7"/>
      <c r="D66" s="7"/>
      <c r="E66" s="7"/>
      <c r="F66" s="7"/>
      <c r="G66" s="7"/>
      <c r="H66" s="7"/>
      <c r="I66" s="7"/>
      <c r="J66" s="394"/>
    </row>
    <row r="67" spans="1:12" ht="49.5" customHeight="1" x14ac:dyDescent="0.25">
      <c r="A67" s="50" t="str">
        <f>IF(Einstellungen!C24,"4.","")</f>
        <v>4.</v>
      </c>
      <c r="B67" s="1229" t="str">
        <f>IF(Einstellungen!C24,"Tagessatz für Kinder, die ihren gewöhnlichen Aufenthalt  im LK PM haben und innerhalb des Amtes in einer anderen als die Wohnortgemeinde eine Kita besuchen.","")</f>
        <v>Tagessatz für Kinder, die ihren gewöhnlichen Aufenthalt  im LK PM haben und innerhalb des Amtes in einer anderen als die Wohnortgemeinde eine Kita besuchen.</v>
      </c>
      <c r="C67" s="1229"/>
      <c r="D67" s="1229"/>
      <c r="E67" s="1229"/>
      <c r="F67" s="1229"/>
      <c r="H67" s="232" t="e">
        <f>IF(Einstellungen!$C$24,IF(Einstellungen!$C$25,$I$41-$I$29-(Eingabetabelle!I216*Einstellungen!$C$7),"-"))</f>
        <v>#DIV/0!</v>
      </c>
      <c r="I67" s="7"/>
      <c r="J67" s="575"/>
    </row>
    <row r="68" spans="1:12" ht="18" customHeight="1" x14ac:dyDescent="0.2">
      <c r="A68" s="7"/>
      <c r="B68" s="946"/>
      <c r="C68" s="946"/>
      <c r="D68" s="946"/>
      <c r="E68" s="946"/>
      <c r="F68" s="946"/>
      <c r="H68" s="10"/>
      <c r="I68" s="7"/>
      <c r="J68" s="394"/>
    </row>
    <row r="69" spans="1:12" ht="15.75" x14ac:dyDescent="0.25">
      <c r="A69" s="7"/>
      <c r="B69" s="1230" t="str">
        <f>IF(Einstellungen!C24,"Kosten im Monat im Jahr "&amp;Einstellungen!C4,"")</f>
        <v>Kosten im Monat im Jahr 2023</v>
      </c>
      <c r="C69" s="1230"/>
      <c r="D69" s="1230"/>
      <c r="E69" s="1230"/>
      <c r="F69" s="1230"/>
      <c r="G69" s="1230"/>
      <c r="H69" s="121" t="e">
        <f>IF(Einstellungen!$C$24,IF(Einstellungen!$C$27,ROUND((H67*($D$10/12)),2),"--"),"")</f>
        <v>#DIV/0!</v>
      </c>
      <c r="I69" s="7"/>
      <c r="J69" s="575"/>
    </row>
    <row r="70" spans="1:12" ht="15" x14ac:dyDescent="0.2">
      <c r="A70" s="7"/>
      <c r="B70" s="7"/>
      <c r="C70" s="7"/>
      <c r="D70" s="7"/>
      <c r="E70" s="7"/>
      <c r="F70" s="7"/>
      <c r="G70" s="7"/>
      <c r="H70" s="7"/>
      <c r="I70" s="7"/>
      <c r="J70" s="394"/>
      <c r="L70" s="2"/>
    </row>
    <row r="71" spans="1:12" ht="22.9" customHeight="1" x14ac:dyDescent="0.25">
      <c r="A71" s="8"/>
      <c r="B71" s="15"/>
      <c r="C71" s="7"/>
      <c r="D71" s="7"/>
      <c r="E71" s="7"/>
      <c r="F71" s="7"/>
      <c r="G71" s="7"/>
      <c r="H71" s="7"/>
      <c r="I71" s="7"/>
      <c r="J71" s="576"/>
      <c r="L71" s="28"/>
    </row>
    <row r="72" spans="1:12" ht="22.9" customHeight="1" x14ac:dyDescent="0.25">
      <c r="A72" s="7"/>
      <c r="B72" s="7"/>
      <c r="C72" s="7"/>
      <c r="D72" s="7"/>
      <c r="E72" s="7"/>
      <c r="F72" s="7"/>
      <c r="G72" s="7"/>
      <c r="H72" s="7"/>
      <c r="I72" s="7"/>
      <c r="L72" s="28"/>
    </row>
    <row r="73" spans="1:12" ht="22.9" customHeight="1" x14ac:dyDescent="0.25">
      <c r="A73" s="7"/>
      <c r="B73" s="7"/>
      <c r="C73" s="7"/>
      <c r="D73" s="7"/>
      <c r="E73" s="7"/>
      <c r="F73" s="7"/>
      <c r="G73" s="7"/>
      <c r="H73" s="7"/>
      <c r="I73" s="7"/>
      <c r="L73" s="28"/>
    </row>
    <row r="74" spans="1:12" ht="22.9" customHeight="1" x14ac:dyDescent="0.2">
      <c r="A74" s="7"/>
      <c r="B74" s="7"/>
      <c r="C74" s="7"/>
      <c r="D74" s="7"/>
      <c r="E74" s="7"/>
      <c r="F74" s="7"/>
      <c r="G74" s="7"/>
      <c r="H74" s="7"/>
      <c r="I74" s="7"/>
    </row>
    <row r="75" spans="1:12" ht="22.9" customHeight="1" x14ac:dyDescent="0.2">
      <c r="A75" s="7"/>
      <c r="B75" s="7"/>
      <c r="C75" s="7"/>
      <c r="D75" s="7"/>
      <c r="E75" s="7"/>
      <c r="F75" s="7"/>
      <c r="G75" s="7"/>
      <c r="H75" s="7"/>
      <c r="I75" s="7"/>
    </row>
    <row r="76" spans="1:12" ht="22.9" customHeight="1" x14ac:dyDescent="0.2">
      <c r="A76" s="7"/>
      <c r="B76" s="7"/>
      <c r="C76" s="7"/>
      <c r="D76" s="7"/>
      <c r="E76" s="7"/>
      <c r="F76" s="7"/>
      <c r="G76" s="7"/>
      <c r="H76" s="7"/>
      <c r="I76" s="7"/>
    </row>
    <row r="77" spans="1:12" ht="22.9" customHeight="1" x14ac:dyDescent="0.2">
      <c r="A77" s="7"/>
      <c r="B77" s="7"/>
      <c r="C77" s="7"/>
      <c r="D77" s="7"/>
      <c r="E77" s="7"/>
      <c r="F77" s="7"/>
      <c r="G77" s="7"/>
      <c r="H77" s="7"/>
      <c r="I77" s="7"/>
    </row>
    <row r="78" spans="1:12" ht="22.9" customHeight="1" x14ac:dyDescent="0.2">
      <c r="A78" s="7"/>
      <c r="B78" s="7"/>
      <c r="C78" s="7"/>
      <c r="D78" s="7"/>
      <c r="E78" s="7"/>
      <c r="F78" s="7"/>
      <c r="G78" s="7"/>
      <c r="H78" s="7"/>
      <c r="I78" s="7"/>
    </row>
    <row r="79" spans="1:12" ht="22.9" customHeight="1" x14ac:dyDescent="0.2">
      <c r="A79" s="7"/>
      <c r="B79" s="7"/>
      <c r="C79" s="7"/>
      <c r="D79" s="7"/>
      <c r="E79" s="7"/>
      <c r="F79" s="7"/>
      <c r="G79" s="7"/>
      <c r="H79" s="7"/>
      <c r="I79" s="7"/>
    </row>
    <row r="80" spans="1:12" ht="22.9" customHeight="1" x14ac:dyDescent="0.2">
      <c r="A80" s="7"/>
      <c r="B80" s="7"/>
      <c r="C80" s="7"/>
      <c r="D80" s="7"/>
      <c r="E80" s="7"/>
      <c r="F80" s="7"/>
      <c r="G80" s="7"/>
      <c r="H80" s="7"/>
      <c r="I80" s="7"/>
    </row>
    <row r="81" spans="1:10" ht="22.9" customHeight="1" x14ac:dyDescent="0.2">
      <c r="A81" s="7"/>
      <c r="B81" s="7"/>
      <c r="C81" s="7"/>
      <c r="D81" s="7"/>
      <c r="E81" s="7"/>
      <c r="F81" s="7"/>
      <c r="G81" s="7"/>
      <c r="H81" s="7"/>
      <c r="I81" s="7"/>
    </row>
    <row r="82" spans="1:10" ht="22.9" customHeight="1" x14ac:dyDescent="0.2">
      <c r="A82" s="7"/>
      <c r="B82" s="7"/>
      <c r="C82" s="7"/>
      <c r="D82" s="7"/>
      <c r="E82" s="7"/>
      <c r="F82" s="7"/>
      <c r="G82" s="7"/>
      <c r="H82" s="7"/>
      <c r="I82" s="12"/>
      <c r="J82" s="391"/>
    </row>
    <row r="83" spans="1:10" ht="22.9" customHeight="1" x14ac:dyDescent="0.2">
      <c r="A83" s="7"/>
      <c r="B83" s="7"/>
      <c r="C83" s="7"/>
      <c r="D83" s="7"/>
      <c r="E83" s="7"/>
      <c r="F83" s="7"/>
      <c r="G83" s="7"/>
      <c r="H83" s="7"/>
      <c r="I83" s="7"/>
    </row>
    <row r="84" spans="1:10" ht="22.9" customHeight="1" x14ac:dyDescent="0.2"/>
    <row r="85" spans="1:10" ht="22.9" customHeight="1" x14ac:dyDescent="0.2"/>
    <row r="86" spans="1:10" ht="22.9" customHeight="1" x14ac:dyDescent="0.2"/>
    <row r="87" spans="1:10" ht="22.9" customHeight="1" x14ac:dyDescent="0.2"/>
    <row r="88" spans="1:10" ht="22.9" customHeight="1" x14ac:dyDescent="0.2"/>
    <row r="89" spans="1:10" ht="22.9" customHeight="1" x14ac:dyDescent="0.2"/>
    <row r="90" spans="1:10" ht="22.9" customHeight="1" x14ac:dyDescent="0.2"/>
    <row r="91" spans="1:10" ht="22.9" customHeight="1" x14ac:dyDescent="0.2"/>
    <row r="92" spans="1:10" ht="22.9" customHeight="1" x14ac:dyDescent="0.2"/>
    <row r="93" spans="1:10" ht="22.9" customHeight="1" x14ac:dyDescent="0.2"/>
    <row r="94" spans="1:10" ht="22.9" customHeight="1" x14ac:dyDescent="0.2"/>
    <row r="95" spans="1:10" ht="22.9" customHeight="1" x14ac:dyDescent="0.2"/>
    <row r="96" spans="1:10" ht="22.9" customHeight="1" x14ac:dyDescent="0.2"/>
    <row r="97" ht="44.25" customHeight="1" x14ac:dyDescent="0.2"/>
    <row r="98" ht="3.75" customHeight="1" x14ac:dyDescent="0.2"/>
    <row r="99" ht="24.75"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40.5" customHeight="1" x14ac:dyDescent="0.2"/>
    <row r="108" ht="20.25" customHeight="1" x14ac:dyDescent="0.2"/>
    <row r="109" ht="18" customHeight="1" x14ac:dyDescent="0.2"/>
    <row r="110" ht="18" customHeight="1" x14ac:dyDescent="0.2"/>
    <row r="111" ht="18" customHeight="1" x14ac:dyDescent="0.2"/>
    <row r="112" ht="18" customHeight="1" x14ac:dyDescent="0.2"/>
    <row r="113" spans="1:13" ht="18" customHeight="1" x14ac:dyDescent="0.2"/>
    <row r="114" spans="1:13" ht="26.25" customHeight="1" x14ac:dyDescent="0.2"/>
    <row r="115" spans="1:13" ht="18" customHeight="1" x14ac:dyDescent="0.2"/>
    <row r="116" spans="1:13" ht="18" customHeight="1" x14ac:dyDescent="0.2"/>
    <row r="117" spans="1:13" s="7" customFormat="1" ht="18" customHeight="1" x14ac:dyDescent="0.2">
      <c r="A117" s="1"/>
      <c r="B117" s="1"/>
      <c r="C117" s="1"/>
      <c r="D117" s="1"/>
      <c r="E117" s="1"/>
      <c r="F117" s="1"/>
      <c r="G117" s="1"/>
      <c r="H117" s="1"/>
      <c r="I117" s="1"/>
      <c r="M117" s="15"/>
    </row>
    <row r="118" spans="1:13" s="7" customFormat="1" ht="18" customHeight="1" x14ac:dyDescent="0.2">
      <c r="A118" s="1"/>
      <c r="B118" s="1"/>
      <c r="C118" s="1"/>
      <c r="D118" s="1"/>
      <c r="E118" s="1"/>
      <c r="F118" s="1"/>
      <c r="G118" s="1"/>
      <c r="H118" s="1"/>
      <c r="I118" s="1"/>
    </row>
    <row r="119" spans="1:13" s="7" customFormat="1" ht="18" customHeight="1" x14ac:dyDescent="0.2">
      <c r="A119" s="1"/>
      <c r="B119" s="1"/>
      <c r="C119" s="1"/>
      <c r="D119" s="1"/>
      <c r="E119" s="1"/>
      <c r="F119" s="1"/>
      <c r="G119" s="1"/>
      <c r="H119" s="1"/>
      <c r="I119" s="1"/>
    </row>
    <row r="120" spans="1:13" s="7" customFormat="1" ht="18" customHeight="1" x14ac:dyDescent="0.2">
      <c r="A120" s="1"/>
      <c r="B120" s="1"/>
      <c r="C120" s="1"/>
      <c r="D120" s="1"/>
      <c r="E120" s="1"/>
      <c r="F120" s="1"/>
      <c r="G120" s="1"/>
      <c r="H120" s="1"/>
      <c r="I120" s="1"/>
    </row>
    <row r="121" spans="1:13" s="7" customFormat="1" ht="18" customHeight="1" x14ac:dyDescent="0.2">
      <c r="A121" s="1"/>
      <c r="B121" s="1"/>
      <c r="C121" s="1"/>
      <c r="D121" s="1"/>
      <c r="E121" s="1"/>
      <c r="F121" s="1"/>
      <c r="G121" s="1"/>
      <c r="H121" s="1"/>
      <c r="I121" s="1"/>
    </row>
    <row r="122" spans="1:13" s="7" customFormat="1" ht="18" customHeight="1" x14ac:dyDescent="0.2">
      <c r="A122" s="1"/>
      <c r="B122" s="1"/>
      <c r="C122" s="1"/>
      <c r="D122" s="1"/>
      <c r="E122" s="1"/>
      <c r="F122" s="1"/>
      <c r="G122" s="1"/>
      <c r="H122" s="1"/>
      <c r="I122" s="1"/>
    </row>
    <row r="123" spans="1:13" s="7" customFormat="1" ht="18" customHeight="1" x14ac:dyDescent="0.2">
      <c r="A123" s="1"/>
      <c r="B123" s="1"/>
      <c r="C123" s="1"/>
      <c r="D123" s="1"/>
      <c r="E123" s="1"/>
      <c r="F123" s="1"/>
      <c r="G123" s="1"/>
      <c r="H123" s="1"/>
      <c r="I123" s="1"/>
    </row>
    <row r="124" spans="1:13" s="7" customFormat="1" ht="18" customHeight="1" x14ac:dyDescent="0.2">
      <c r="A124" s="1"/>
      <c r="B124" s="1"/>
      <c r="C124" s="1"/>
      <c r="D124" s="1"/>
      <c r="E124" s="1"/>
      <c r="F124" s="1"/>
      <c r="G124" s="1"/>
      <c r="H124" s="1"/>
      <c r="I124" s="1"/>
    </row>
    <row r="125" spans="1:13" s="7" customFormat="1" ht="18" customHeight="1" x14ac:dyDescent="0.2">
      <c r="A125" s="1"/>
      <c r="B125" s="1"/>
      <c r="C125" s="1"/>
      <c r="D125" s="1"/>
      <c r="E125" s="1"/>
      <c r="F125" s="1"/>
      <c r="G125" s="1"/>
      <c r="H125" s="1"/>
      <c r="I125" s="1"/>
    </row>
    <row r="126" spans="1:13" s="7" customFormat="1" ht="3" customHeight="1" x14ac:dyDescent="0.2">
      <c r="A126" s="1"/>
      <c r="B126" s="1"/>
      <c r="C126" s="1"/>
      <c r="D126" s="1"/>
      <c r="E126" s="1"/>
      <c r="F126" s="1"/>
      <c r="G126" s="1"/>
      <c r="H126" s="1"/>
      <c r="I126" s="1"/>
    </row>
    <row r="127" spans="1:13" s="7" customFormat="1" ht="17.25" customHeight="1" x14ac:dyDescent="0.2">
      <c r="A127" s="1"/>
      <c r="B127" s="1"/>
      <c r="C127" s="1"/>
      <c r="D127" s="1"/>
      <c r="E127" s="1"/>
      <c r="F127" s="1"/>
      <c r="G127" s="1"/>
      <c r="H127" s="1"/>
      <c r="I127" s="1"/>
    </row>
    <row r="128" spans="1:13" s="7" customFormat="1" ht="18" customHeight="1" x14ac:dyDescent="0.2">
      <c r="A128" s="1"/>
      <c r="B128" s="1"/>
      <c r="C128" s="1"/>
      <c r="D128" s="1"/>
      <c r="E128" s="1"/>
      <c r="F128" s="1"/>
      <c r="G128" s="1"/>
      <c r="H128" s="1"/>
      <c r="I128" s="1"/>
    </row>
    <row r="129" spans="1:9" s="7" customFormat="1" ht="7.5" customHeight="1" x14ac:dyDescent="0.2">
      <c r="A129" s="1"/>
      <c r="B129" s="1"/>
      <c r="C129" s="1"/>
      <c r="D129" s="1"/>
      <c r="E129" s="1"/>
      <c r="F129" s="1"/>
      <c r="G129" s="1"/>
      <c r="H129" s="1"/>
      <c r="I129" s="1"/>
    </row>
    <row r="130" spans="1:9" s="7" customFormat="1" ht="15.75" customHeight="1" x14ac:dyDescent="0.2">
      <c r="A130" s="1"/>
      <c r="B130" s="1"/>
      <c r="C130" s="1"/>
      <c r="D130" s="1"/>
      <c r="E130" s="1"/>
      <c r="F130" s="1"/>
      <c r="G130" s="1"/>
      <c r="H130" s="1"/>
      <c r="I130" s="1"/>
    </row>
    <row r="131" spans="1:9" s="7" customFormat="1" ht="3" customHeight="1" x14ac:dyDescent="0.2">
      <c r="A131" s="1"/>
      <c r="B131" s="1"/>
      <c r="C131" s="1"/>
      <c r="D131" s="1"/>
      <c r="E131" s="1"/>
      <c r="F131" s="1"/>
      <c r="G131" s="1"/>
      <c r="H131" s="1"/>
      <c r="I131" s="1"/>
    </row>
    <row r="132" spans="1:9" s="7" customFormat="1" ht="15" x14ac:dyDescent="0.2">
      <c r="A132" s="1"/>
      <c r="B132" s="1"/>
      <c r="C132" s="1"/>
      <c r="D132" s="1"/>
      <c r="E132" s="1"/>
      <c r="F132" s="1"/>
      <c r="G132" s="1"/>
      <c r="H132" s="1"/>
      <c r="I132" s="1"/>
    </row>
    <row r="133" spans="1:9" s="7" customFormat="1" ht="15" x14ac:dyDescent="0.2">
      <c r="A133" s="1"/>
      <c r="B133" s="1"/>
      <c r="C133" s="1"/>
      <c r="D133" s="1"/>
      <c r="E133" s="1"/>
      <c r="F133" s="1"/>
      <c r="G133" s="1"/>
      <c r="H133" s="1"/>
      <c r="I133" s="1"/>
    </row>
    <row r="134" spans="1:9" s="7" customFormat="1" ht="15" x14ac:dyDescent="0.2">
      <c r="A134" s="1"/>
      <c r="B134" s="1"/>
      <c r="C134" s="1"/>
      <c r="D134" s="1"/>
      <c r="E134" s="1"/>
      <c r="F134" s="1"/>
      <c r="G134" s="1"/>
      <c r="H134" s="1"/>
      <c r="I134" s="1"/>
    </row>
    <row r="135" spans="1:9" s="7" customFormat="1" ht="15" x14ac:dyDescent="0.2">
      <c r="A135" s="1"/>
      <c r="B135" s="1"/>
      <c r="C135" s="1"/>
      <c r="D135" s="1"/>
      <c r="E135" s="1"/>
      <c r="F135" s="1"/>
      <c r="G135" s="1"/>
      <c r="H135" s="1"/>
      <c r="I135" s="1"/>
    </row>
    <row r="136" spans="1:9" s="7" customFormat="1" ht="15" x14ac:dyDescent="0.2">
      <c r="A136" s="1"/>
      <c r="B136" s="1"/>
      <c r="C136" s="1"/>
      <c r="D136" s="1"/>
      <c r="E136" s="1"/>
      <c r="F136" s="1"/>
      <c r="G136" s="1"/>
      <c r="H136" s="1"/>
      <c r="I136" s="1"/>
    </row>
    <row r="137" spans="1:9" s="7" customFormat="1" ht="15" x14ac:dyDescent="0.2">
      <c r="A137" s="1"/>
      <c r="B137" s="1"/>
      <c r="C137" s="1"/>
      <c r="D137" s="1"/>
      <c r="E137" s="1"/>
      <c r="F137" s="1"/>
      <c r="G137" s="1"/>
      <c r="H137" s="1"/>
      <c r="I137" s="1"/>
    </row>
    <row r="138" spans="1:9" s="7" customFormat="1" ht="15" x14ac:dyDescent="0.2">
      <c r="A138" s="1"/>
      <c r="B138" s="1"/>
      <c r="C138" s="1"/>
      <c r="D138" s="1"/>
      <c r="E138" s="1"/>
      <c r="F138" s="1"/>
      <c r="G138" s="1"/>
      <c r="H138" s="1"/>
      <c r="I138" s="1"/>
    </row>
    <row r="139" spans="1:9" s="7" customFormat="1" ht="15" x14ac:dyDescent="0.2">
      <c r="A139" s="1"/>
      <c r="B139" s="1"/>
      <c r="C139" s="1"/>
      <c r="D139" s="1"/>
      <c r="E139" s="1"/>
      <c r="F139" s="1"/>
      <c r="G139" s="1"/>
      <c r="H139" s="1"/>
      <c r="I139" s="1"/>
    </row>
    <row r="140" spans="1:9" s="7" customFormat="1" ht="15" x14ac:dyDescent="0.2">
      <c r="A140" s="1"/>
      <c r="B140" s="1"/>
      <c r="C140" s="1"/>
      <c r="D140" s="1"/>
      <c r="E140" s="1"/>
      <c r="F140" s="1"/>
      <c r="G140" s="1"/>
      <c r="H140" s="1"/>
      <c r="I140" s="1"/>
    </row>
    <row r="141" spans="1:9" s="7" customFormat="1" ht="15" x14ac:dyDescent="0.2">
      <c r="A141" s="1"/>
      <c r="B141" s="1"/>
      <c r="C141" s="1"/>
      <c r="D141" s="1"/>
      <c r="E141" s="1"/>
      <c r="F141" s="1"/>
      <c r="G141" s="1"/>
      <c r="H141" s="1"/>
      <c r="I141" s="1"/>
    </row>
    <row r="142" spans="1:9" s="7" customFormat="1" ht="15" x14ac:dyDescent="0.2">
      <c r="A142" s="1"/>
      <c r="B142" s="1"/>
      <c r="C142" s="1"/>
      <c r="D142" s="1"/>
      <c r="E142" s="1"/>
      <c r="F142" s="1"/>
      <c r="G142" s="1"/>
      <c r="H142" s="1"/>
      <c r="I142" s="1"/>
    </row>
    <row r="143" spans="1:9" s="7" customFormat="1" ht="15" x14ac:dyDescent="0.2">
      <c r="A143" s="1"/>
      <c r="B143" s="1"/>
      <c r="C143" s="1"/>
      <c r="D143" s="1"/>
      <c r="E143" s="1"/>
      <c r="F143" s="1"/>
      <c r="G143" s="1"/>
      <c r="H143" s="1"/>
      <c r="I143" s="1"/>
    </row>
    <row r="144" spans="1:9" s="7" customFormat="1" ht="15" x14ac:dyDescent="0.2">
      <c r="A144" s="1"/>
      <c r="B144" s="1"/>
      <c r="C144" s="1"/>
      <c r="D144" s="1"/>
      <c r="E144" s="1"/>
      <c r="F144" s="1"/>
      <c r="G144" s="1"/>
      <c r="H144" s="1"/>
      <c r="I144" s="1"/>
    </row>
    <row r="145" spans="1:9" s="7" customFormat="1" ht="15" x14ac:dyDescent="0.2">
      <c r="A145" s="1"/>
      <c r="B145" s="1"/>
      <c r="C145" s="1"/>
      <c r="D145" s="1"/>
      <c r="E145" s="1"/>
      <c r="F145" s="1"/>
      <c r="G145" s="1"/>
      <c r="H145" s="1"/>
      <c r="I145" s="1"/>
    </row>
    <row r="146" spans="1:9" s="7" customFormat="1" ht="15" x14ac:dyDescent="0.2">
      <c r="A146" s="1"/>
      <c r="B146" s="1"/>
      <c r="C146" s="1"/>
      <c r="D146" s="1"/>
      <c r="E146" s="1"/>
      <c r="F146" s="1"/>
      <c r="G146" s="1"/>
      <c r="H146" s="1"/>
      <c r="I146" s="1"/>
    </row>
    <row r="147" spans="1:9" s="7" customFormat="1" ht="15" x14ac:dyDescent="0.2">
      <c r="A147" s="1"/>
      <c r="B147" s="1"/>
      <c r="C147" s="1"/>
      <c r="D147" s="1"/>
      <c r="E147" s="1"/>
      <c r="F147" s="1"/>
      <c r="G147" s="1"/>
      <c r="H147" s="1"/>
      <c r="I147" s="1"/>
    </row>
    <row r="148" spans="1:9" s="7" customFormat="1" ht="15" x14ac:dyDescent="0.2">
      <c r="A148" s="1"/>
      <c r="B148" s="1"/>
      <c r="C148" s="1"/>
      <c r="D148" s="1"/>
      <c r="E148" s="1"/>
      <c r="F148" s="1"/>
      <c r="G148" s="1"/>
      <c r="H148" s="1"/>
      <c r="I148" s="1"/>
    </row>
    <row r="149" spans="1:9" s="7" customFormat="1" ht="15" x14ac:dyDescent="0.2">
      <c r="A149" s="1"/>
      <c r="B149" s="1"/>
      <c r="C149" s="1"/>
      <c r="D149" s="1"/>
      <c r="E149" s="1"/>
      <c r="F149" s="1"/>
      <c r="G149" s="1"/>
      <c r="H149" s="1"/>
      <c r="I149" s="1"/>
    </row>
    <row r="150" spans="1:9" s="7" customFormat="1" ht="15" x14ac:dyDescent="0.2">
      <c r="A150" s="1"/>
      <c r="B150" s="1"/>
      <c r="C150" s="1"/>
      <c r="D150" s="1"/>
      <c r="E150" s="1"/>
      <c r="F150" s="1"/>
      <c r="G150" s="1"/>
      <c r="H150" s="1"/>
      <c r="I150" s="1"/>
    </row>
    <row r="151" spans="1:9" s="7" customFormat="1" ht="15" x14ac:dyDescent="0.2">
      <c r="A151" s="1"/>
      <c r="B151" s="1"/>
      <c r="C151" s="1"/>
      <c r="D151" s="1"/>
      <c r="E151" s="1"/>
      <c r="F151" s="1"/>
      <c r="G151" s="1"/>
      <c r="H151" s="1"/>
      <c r="I151" s="1"/>
    </row>
    <row r="152" spans="1:9" s="7" customFormat="1" ht="15" x14ac:dyDescent="0.2">
      <c r="A152" s="1"/>
      <c r="B152" s="1"/>
      <c r="C152" s="1"/>
      <c r="D152" s="1"/>
      <c r="E152" s="1"/>
      <c r="F152" s="1"/>
      <c r="G152" s="1"/>
      <c r="H152" s="1"/>
      <c r="I152" s="1"/>
    </row>
    <row r="153" spans="1:9" s="7" customFormat="1" ht="15" x14ac:dyDescent="0.2">
      <c r="A153" s="1"/>
      <c r="B153" s="1"/>
      <c r="C153" s="1"/>
      <c r="D153" s="1"/>
      <c r="E153" s="1"/>
      <c r="F153" s="1"/>
      <c r="G153" s="1"/>
      <c r="H153" s="1"/>
      <c r="I153" s="1"/>
    </row>
    <row r="154" spans="1:9" s="7" customFormat="1" ht="15" x14ac:dyDescent="0.2">
      <c r="A154" s="1"/>
      <c r="B154" s="1"/>
      <c r="C154" s="1"/>
      <c r="D154" s="1"/>
      <c r="E154" s="1"/>
      <c r="F154" s="1"/>
      <c r="G154" s="1"/>
      <c r="H154" s="1"/>
      <c r="I154" s="1"/>
    </row>
    <row r="155" spans="1:9" s="7" customFormat="1" ht="15" x14ac:dyDescent="0.2">
      <c r="A155" s="1"/>
      <c r="B155" s="1"/>
      <c r="C155" s="1"/>
      <c r="D155" s="1"/>
      <c r="E155" s="1"/>
      <c r="F155" s="1"/>
      <c r="G155" s="1"/>
      <c r="H155" s="1"/>
      <c r="I155" s="1"/>
    </row>
    <row r="156" spans="1:9" s="7" customFormat="1" ht="15" x14ac:dyDescent="0.2">
      <c r="A156" s="1"/>
      <c r="B156" s="1"/>
      <c r="C156" s="1"/>
      <c r="D156" s="1"/>
      <c r="E156" s="1"/>
      <c r="F156" s="1"/>
      <c r="G156" s="1"/>
      <c r="H156" s="1"/>
      <c r="I156" s="1"/>
    </row>
    <row r="157" spans="1:9" s="7" customFormat="1" ht="15" x14ac:dyDescent="0.2">
      <c r="A157" s="1"/>
      <c r="B157" s="1"/>
      <c r="C157" s="1"/>
      <c r="D157" s="1"/>
      <c r="E157" s="1"/>
      <c r="F157" s="1"/>
      <c r="G157" s="1"/>
      <c r="H157" s="1"/>
      <c r="I157" s="1"/>
    </row>
    <row r="158" spans="1:9" s="7" customFormat="1" ht="15" x14ac:dyDescent="0.2">
      <c r="A158" s="1"/>
      <c r="B158" s="1"/>
      <c r="C158" s="1"/>
      <c r="D158" s="1"/>
      <c r="E158" s="1"/>
      <c r="F158" s="1"/>
      <c r="G158" s="1"/>
      <c r="H158" s="1"/>
      <c r="I158" s="1"/>
    </row>
    <row r="159" spans="1:9" s="7" customFormat="1" ht="15" x14ac:dyDescent="0.2">
      <c r="A159" s="1"/>
      <c r="B159" s="1"/>
      <c r="C159" s="1"/>
      <c r="D159" s="1"/>
      <c r="E159" s="1"/>
      <c r="F159" s="1"/>
      <c r="G159" s="1"/>
      <c r="H159" s="1"/>
      <c r="I159" s="1"/>
    </row>
  </sheetData>
  <sheetProtection password="CA75" sheet="1" objects="1" scenarios="1"/>
  <mergeCells count="57">
    <mergeCell ref="B31:F31"/>
    <mergeCell ref="B50:F50"/>
    <mergeCell ref="B51:F51"/>
    <mergeCell ref="B48:F48"/>
    <mergeCell ref="A39:I39"/>
    <mergeCell ref="B40:F40"/>
    <mergeCell ref="B41:F41"/>
    <mergeCell ref="B49:F49"/>
    <mergeCell ref="B32:I32"/>
    <mergeCell ref="B37:F37"/>
    <mergeCell ref="B36:F36"/>
    <mergeCell ref="B69:G69"/>
    <mergeCell ref="B59:F59"/>
    <mergeCell ref="B61:E61"/>
    <mergeCell ref="B65:F65"/>
    <mergeCell ref="B67:F67"/>
    <mergeCell ref="B57:F57"/>
    <mergeCell ref="B42:F42"/>
    <mergeCell ref="B63:F63"/>
    <mergeCell ref="B43:F43"/>
    <mergeCell ref="B44:F44"/>
    <mergeCell ref="B45:F45"/>
    <mergeCell ref="B46:F46"/>
    <mergeCell ref="B47:F47"/>
    <mergeCell ref="B55:F55"/>
    <mergeCell ref="B56:F56"/>
    <mergeCell ref="A9:C9"/>
    <mergeCell ref="B29:F29"/>
    <mergeCell ref="E16:H16"/>
    <mergeCell ref="E18:H18"/>
    <mergeCell ref="E12:H12"/>
    <mergeCell ref="A13:D13"/>
    <mergeCell ref="F13:I13"/>
    <mergeCell ref="B25:F25"/>
    <mergeCell ref="B27:F27"/>
    <mergeCell ref="I25:I27"/>
    <mergeCell ref="A1:I1"/>
    <mergeCell ref="A2:I2"/>
    <mergeCell ref="A3:I3"/>
    <mergeCell ref="E4:I4"/>
    <mergeCell ref="E5:I5"/>
    <mergeCell ref="E7:I7"/>
    <mergeCell ref="E6:I6"/>
    <mergeCell ref="B26:F26"/>
    <mergeCell ref="E11:H11"/>
    <mergeCell ref="A14:D14"/>
    <mergeCell ref="F14:I14"/>
    <mergeCell ref="A15:I15"/>
    <mergeCell ref="A8:C8"/>
    <mergeCell ref="E8:H8"/>
    <mergeCell ref="E9:H9"/>
    <mergeCell ref="E10:H10"/>
    <mergeCell ref="B24:F24"/>
    <mergeCell ref="E20:H20"/>
    <mergeCell ref="A22:F22"/>
    <mergeCell ref="E17:H17"/>
    <mergeCell ref="E19:H19"/>
  </mergeCells>
  <conditionalFormatting sqref="H67">
    <cfRule type="notContainsBlanks" dxfId="29" priority="1">
      <formula>LEN(TRIM(H67))&gt;0</formula>
    </cfRule>
  </conditionalFormatting>
  <printOptions horizontalCentered="1"/>
  <pageMargins left="0.98425196850393704" right="0.27559055118110237" top="0.27559055118110237" bottom="0.15748031496062992" header="0.39370078740157483" footer="0.15748031496062992"/>
  <pageSetup paperSize="9" scale="43" orientation="portrait" r:id="rId1"/>
  <headerFooter alignWithMargins="0">
    <oddFooter>&amp;Lgedruckt am: &amp;D&amp;RSeite &amp;P von &amp;N</oddFooter>
  </headerFooter>
  <rowBreaks count="1" manualBreakCount="1">
    <brk id="3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pageSetUpPr fitToPage="1"/>
  </sheetPr>
  <dimension ref="A1:M162"/>
  <sheetViews>
    <sheetView topLeftCell="A53" zoomScale="85" zoomScaleNormal="85" workbookViewId="0">
      <selection activeCell="H63" sqref="H63"/>
    </sheetView>
  </sheetViews>
  <sheetFormatPr baseColWidth="10" defaultColWidth="11.42578125" defaultRowHeight="12.75" outlineLevelRow="1" outlineLevelCol="1" x14ac:dyDescent="0.2"/>
  <cols>
    <col min="1" max="1" width="13.140625" style="1" customWidth="1"/>
    <col min="2" max="3" width="11.5703125" style="1" customWidth="1"/>
    <col min="4" max="4" width="15" style="1" customWidth="1"/>
    <col min="5" max="5" width="11.5703125" style="1" customWidth="1"/>
    <col min="6" max="6" width="15" style="1" customWidth="1"/>
    <col min="7" max="8" width="21.140625" style="1" customWidth="1"/>
    <col min="9" max="9" width="19.5703125" style="1" customWidth="1"/>
    <col min="10" max="10" width="19.5703125" style="390" hidden="1" customWidth="1" outlineLevel="1"/>
    <col min="11" max="11" width="11.42578125" style="1" collapsed="1"/>
    <col min="12" max="12" width="19.140625" style="1" customWidth="1"/>
    <col min="13" max="14" width="11.42578125" style="1" customWidth="1"/>
    <col min="15" max="15" width="16.140625" style="1" customWidth="1"/>
    <col min="16" max="16" width="11.42578125" style="1" customWidth="1"/>
    <col min="17" max="16384" width="11.42578125" style="1"/>
  </cols>
  <sheetData>
    <row r="1" spans="1:11" ht="33.75" hidden="1" customHeight="1" outlineLevel="1" thickBot="1" x14ac:dyDescent="0.25">
      <c r="A1" s="1265" t="str">
        <f>Eingabetabelle!A1</f>
        <v>Diese Datei ist Eigentum des Landratsamtes Potsdam-Mittelmark. Eine unbefugte Weitergabe an Dritte ist nicht gestattet!
Stand: 23.08.2022</v>
      </c>
      <c r="B1" s="1266"/>
      <c r="C1" s="1266"/>
      <c r="D1" s="1266"/>
      <c r="E1" s="1266"/>
      <c r="F1" s="1266"/>
      <c r="G1" s="1266"/>
      <c r="H1" s="1266"/>
      <c r="I1" s="1266"/>
      <c r="J1" s="388"/>
      <c r="K1" s="29"/>
    </row>
    <row r="2" spans="1:11" ht="55.5" customHeight="1" collapsed="1" x14ac:dyDescent="0.25">
      <c r="A2" s="1267" t="str">
        <f>Eingabetabelle!$A$2</f>
        <v>Berechnung der Entgelte für Kindertagesstätten im Landkreis Potsdam-Mittelmark
für das Jahr 2023
Rechtsstand: 01.08.2022</v>
      </c>
      <c r="B2" s="1268"/>
      <c r="C2" s="1268"/>
      <c r="D2" s="1268"/>
      <c r="E2" s="1269"/>
      <c r="F2" s="1269"/>
      <c r="G2" s="1269"/>
      <c r="H2" s="1269"/>
      <c r="I2" s="1270"/>
      <c r="J2" s="389"/>
    </row>
    <row r="3" spans="1:11" ht="27.75" customHeight="1" x14ac:dyDescent="0.25">
      <c r="A3" s="1271" t="s">
        <v>40</v>
      </c>
      <c r="B3" s="1196"/>
      <c r="C3" s="1196"/>
      <c r="D3" s="1196"/>
      <c r="E3" s="1196"/>
      <c r="F3" s="1196"/>
      <c r="G3" s="1196"/>
      <c r="H3" s="1196"/>
      <c r="I3" s="1272"/>
      <c r="J3" s="389"/>
    </row>
    <row r="4" spans="1:11" ht="22.9" customHeight="1" x14ac:dyDescent="0.25">
      <c r="A4" s="84" t="s">
        <v>0</v>
      </c>
      <c r="B4" s="694"/>
      <c r="C4" s="86"/>
      <c r="D4" s="83"/>
      <c r="E4" s="1192">
        <f>Eingabetabelle!$E$3</f>
        <v>0</v>
      </c>
      <c r="F4" s="1193"/>
      <c r="G4" s="1193"/>
      <c r="H4" s="1193"/>
      <c r="I4" s="1262"/>
      <c r="J4" s="389"/>
    </row>
    <row r="5" spans="1:11" ht="22.9" customHeight="1" x14ac:dyDescent="0.25">
      <c r="A5" s="87" t="s">
        <v>1</v>
      </c>
      <c r="B5" s="695"/>
      <c r="C5" s="89"/>
      <c r="D5" s="83"/>
      <c r="E5" s="1192">
        <f>Eingabetabelle!$E$4</f>
        <v>0</v>
      </c>
      <c r="F5" s="1193"/>
      <c r="G5" s="1193"/>
      <c r="H5" s="1193"/>
      <c r="I5" s="1262"/>
      <c r="J5" s="389"/>
    </row>
    <row r="6" spans="1:11" ht="22.9" customHeight="1" x14ac:dyDescent="0.25">
      <c r="A6" s="87" t="s">
        <v>2</v>
      </c>
      <c r="B6" s="695"/>
      <c r="C6" s="89"/>
      <c r="D6" s="83"/>
      <c r="E6" s="1192">
        <f>Eingabetabelle!$E$7</f>
        <v>0</v>
      </c>
      <c r="F6" s="1193"/>
      <c r="G6" s="1193"/>
      <c r="H6" s="1193"/>
      <c r="I6" s="1262"/>
      <c r="J6" s="389"/>
    </row>
    <row r="7" spans="1:11" ht="24" customHeight="1" x14ac:dyDescent="0.25">
      <c r="A7" s="947" t="s">
        <v>3</v>
      </c>
      <c r="B7" s="696"/>
      <c r="C7" s="943"/>
      <c r="D7" s="83"/>
      <c r="E7" s="1198">
        <f>Eingabetabelle!$E$8</f>
        <v>0</v>
      </c>
      <c r="F7" s="1199"/>
      <c r="G7" s="1199"/>
      <c r="H7" s="1199"/>
      <c r="I7" s="1262"/>
      <c r="J7" s="389"/>
    </row>
    <row r="8" spans="1:11" ht="24" customHeight="1" x14ac:dyDescent="0.25">
      <c r="A8" s="1263" t="s">
        <v>88</v>
      </c>
      <c r="B8" s="1091"/>
      <c r="C8" s="1200"/>
      <c r="D8" s="609" t="str">
        <f>Eingabetabelle!$D$9</f>
        <v>ja</v>
      </c>
      <c r="E8" s="1296" t="s">
        <v>8</v>
      </c>
      <c r="F8" s="1296"/>
      <c r="G8" s="1296"/>
      <c r="H8" s="1296"/>
      <c r="I8" s="772" t="str">
        <f>Einstellungen!C14&amp;"/"&amp;Einstellungen!D14</f>
        <v>0,8/15</v>
      </c>
      <c r="J8" s="389"/>
    </row>
    <row r="9" spans="1:11" ht="19.5" customHeight="1" x14ac:dyDescent="0.25">
      <c r="A9" s="1264" t="s">
        <v>4</v>
      </c>
      <c r="B9" s="1112"/>
      <c r="C9" s="1112"/>
      <c r="D9" s="610">
        <f>Eingabetabelle!$D$10</f>
        <v>0</v>
      </c>
      <c r="E9" s="1297" t="s">
        <v>73</v>
      </c>
      <c r="F9" s="1297"/>
      <c r="G9" s="1297"/>
      <c r="H9" s="1297"/>
      <c r="I9" s="773">
        <f>ROUND(D9*Einstellungen!C14/Einstellungen!D14,3)</f>
        <v>0</v>
      </c>
      <c r="J9" s="389"/>
    </row>
    <row r="10" spans="1:11" ht="22.9" customHeight="1" x14ac:dyDescent="0.25">
      <c r="A10" s="84" t="s">
        <v>5</v>
      </c>
      <c r="B10" s="694"/>
      <c r="C10" s="86"/>
      <c r="D10" s="617">
        <f>Eingabetabelle!$D$11</f>
        <v>250</v>
      </c>
      <c r="E10" s="1207" t="str">
        <f>Eingabetabelle!E11</f>
        <v xml:space="preserve"> Durchschnittssatz ErzieherIn pro Monat</v>
      </c>
      <c r="F10" s="1208"/>
      <c r="G10" s="1208"/>
      <c r="H10" s="1209"/>
      <c r="I10" s="114">
        <f>Eingabetabelle!I11</f>
        <v>0</v>
      </c>
      <c r="J10" s="389"/>
    </row>
    <row r="11" spans="1:11" ht="22.9" customHeight="1" x14ac:dyDescent="0.25">
      <c r="A11" s="87" t="s">
        <v>6</v>
      </c>
      <c r="B11" s="695"/>
      <c r="C11" s="89"/>
      <c r="D11" s="618">
        <f>Eingabetabelle!$D$12</f>
        <v>0</v>
      </c>
      <c r="E11" s="1207" t="str">
        <f>Eingabetabelle!E12</f>
        <v xml:space="preserve"> Durchschnittssatz LeiterIn pro Monat</v>
      </c>
      <c r="F11" s="1208"/>
      <c r="G11" s="1208"/>
      <c r="H11" s="1209"/>
      <c r="I11" s="114">
        <f>Eingabetabelle!I12</f>
        <v>0</v>
      </c>
      <c r="J11" s="389"/>
    </row>
    <row r="12" spans="1:11" ht="22.5" customHeight="1" thickBot="1" x14ac:dyDescent="0.3">
      <c r="A12" s="91" t="s">
        <v>7</v>
      </c>
      <c r="B12" s="697"/>
      <c r="C12" s="93"/>
      <c r="D12" s="699">
        <f>Eingabetabelle!$D$13</f>
        <v>0.95</v>
      </c>
      <c r="E12" s="1241" t="str">
        <f>Eingabetabelle!E13</f>
        <v xml:space="preserve"> Durchschnittssatz gemäß KitaLAV</v>
      </c>
      <c r="F12" s="1241"/>
      <c r="G12" s="1241"/>
      <c r="H12" s="1242"/>
      <c r="I12" s="114">
        <f>Eingabetabelle!I13</f>
        <v>0</v>
      </c>
      <c r="J12" s="389"/>
    </row>
    <row r="13" spans="1:11" ht="22.5" customHeight="1" x14ac:dyDescent="0.25">
      <c r="A13" s="1243" t="str">
        <f>Eingabetabelle!A14</f>
        <v>Jahresmittel der belegten Plätze des Vorjahres:</v>
      </c>
      <c r="B13" s="1211"/>
      <c r="C13" s="1211"/>
      <c r="D13" s="1211"/>
      <c r="E13" s="237">
        <f>Eingabetabelle!E14</f>
        <v>0</v>
      </c>
      <c r="F13" s="1244"/>
      <c r="G13" s="1245"/>
      <c r="H13" s="1245"/>
      <c r="I13" s="1246"/>
      <c r="J13" s="389"/>
    </row>
    <row r="14" spans="1:11" ht="22.5" customHeight="1" thickBot="1" x14ac:dyDescent="0.3">
      <c r="A14" s="1259" t="s">
        <v>72</v>
      </c>
      <c r="B14" s="1053"/>
      <c r="C14" s="1053"/>
      <c r="D14" s="1053"/>
      <c r="E14" s="238">
        <f>Eingabetabelle!$E$15</f>
        <v>0</v>
      </c>
      <c r="F14" s="1256"/>
      <c r="G14" s="1257"/>
      <c r="H14" s="1257"/>
      <c r="I14" s="1258"/>
      <c r="J14" s="389"/>
    </row>
    <row r="15" spans="1:11" ht="22.5" customHeight="1" x14ac:dyDescent="0.2">
      <c r="A15" s="1260" t="s">
        <v>67</v>
      </c>
      <c r="B15" s="1216"/>
      <c r="C15" s="1216"/>
      <c r="D15" s="1216"/>
      <c r="E15" s="1055"/>
      <c r="F15" s="1055"/>
      <c r="G15" s="1055"/>
      <c r="H15" s="1055"/>
      <c r="I15" s="1261"/>
      <c r="J15" s="389"/>
    </row>
    <row r="16" spans="1:11" ht="30" customHeight="1" x14ac:dyDescent="0.25">
      <c r="A16" s="872" t="str">
        <f>Eingabetabelle!A17</f>
        <v>Stichtag</v>
      </c>
      <c r="B16" s="115" t="str">
        <f>Eingabetabelle!B17</f>
        <v>päd. LA</v>
      </c>
      <c r="C16" s="116" t="str">
        <f>Eingabetabelle!C17</f>
        <v xml:space="preserve">Stichtag </v>
      </c>
      <c r="D16" s="117" t="str">
        <f>Eingabetabelle!D17</f>
        <v>org. LA</v>
      </c>
      <c r="E16" s="1068" t="str">
        <f>Eingabetabelle!E17</f>
        <v xml:space="preserve">Durchschnittlicher päd. Leitungsanteil des Vorjahres: </v>
      </c>
      <c r="F16" s="1068"/>
      <c r="G16" s="1068"/>
      <c r="H16" s="1068"/>
      <c r="I16" s="864">
        <f>Eingabetabelle!I17</f>
        <v>0.25</v>
      </c>
      <c r="J16" s="389"/>
    </row>
    <row r="17" spans="1:10" ht="22.5" customHeight="1" thickBot="1" x14ac:dyDescent="0.3">
      <c r="A17" s="417" t="str">
        <f>Eingabetabelle!A18</f>
        <v>01.12.</v>
      </c>
      <c r="B17" s="611">
        <f>Eingabetabelle!B18</f>
        <v>0.25</v>
      </c>
      <c r="C17" s="116" t="str">
        <f>Eingabetabelle!C18</f>
        <v>01.12.</v>
      </c>
      <c r="D17" s="613">
        <f>Eingabetabelle!D18</f>
        <v>0.25</v>
      </c>
      <c r="E17" s="1180" t="str">
        <f>Eingabetabelle!E18</f>
        <v>Durchschnittlicher org. Leitungsanteil des Vorjahres:</v>
      </c>
      <c r="F17" s="1180"/>
      <c r="G17" s="1180"/>
      <c r="H17" s="1180"/>
      <c r="I17" s="866">
        <f>Eingabetabelle!I18</f>
        <v>0.25</v>
      </c>
      <c r="J17" s="389"/>
    </row>
    <row r="18" spans="1:10" ht="22.5" customHeight="1" x14ac:dyDescent="0.25">
      <c r="A18" s="417" t="str">
        <f>Eingabetabelle!A19</f>
        <v>01.03.</v>
      </c>
      <c r="B18" s="611">
        <f>Eingabetabelle!B19</f>
        <v>0.25</v>
      </c>
      <c r="C18" s="116" t="str">
        <f>Eingabetabelle!C19</f>
        <v>01.03.</v>
      </c>
      <c r="D18" s="613">
        <f>Eingabetabelle!D19</f>
        <v>0.25</v>
      </c>
      <c r="E18" s="1204" t="str">
        <f>Eingabetabelle!E19</f>
        <v>Betreuungsalter 0 bis unter 3 Jahre</v>
      </c>
      <c r="F18" s="1205"/>
      <c r="G18" s="1205"/>
      <c r="H18" s="1206"/>
      <c r="I18" s="867" t="str">
        <f>Eingabetabelle!I19</f>
        <v>ja</v>
      </c>
      <c r="J18" s="389"/>
    </row>
    <row r="19" spans="1:10" ht="22.5" customHeight="1" x14ac:dyDescent="0.25">
      <c r="A19" s="417" t="str">
        <f>Eingabetabelle!A20</f>
        <v>01.06.</v>
      </c>
      <c r="B19" s="611">
        <f>Eingabetabelle!B20</f>
        <v>0.25</v>
      </c>
      <c r="C19" s="116" t="str">
        <f>Eingabetabelle!C20</f>
        <v>01.06.</v>
      </c>
      <c r="D19" s="613">
        <f>Eingabetabelle!D20</f>
        <v>0.25</v>
      </c>
      <c r="E19" s="1177" t="str">
        <f>Eingabetabelle!E20</f>
        <v>Betreuungsalter 3 Jahre bis Schuleintritt</v>
      </c>
      <c r="F19" s="1178"/>
      <c r="G19" s="1178"/>
      <c r="H19" s="1179"/>
      <c r="I19" s="869" t="str">
        <f>Eingabetabelle!I20</f>
        <v>ja</v>
      </c>
      <c r="J19" s="389"/>
    </row>
    <row r="20" spans="1:10" ht="22.5" customHeight="1" thickBot="1" x14ac:dyDescent="0.3">
      <c r="A20" s="873" t="str">
        <f>Eingabetabelle!A21</f>
        <v>01.09.</v>
      </c>
      <c r="B20" s="692">
        <f>Eingabetabelle!B21</f>
        <v>0.25</v>
      </c>
      <c r="C20" s="118" t="str">
        <f>Eingabetabelle!C21</f>
        <v>01.09.</v>
      </c>
      <c r="D20" s="693">
        <f>Eingabetabelle!D21</f>
        <v>0.25</v>
      </c>
      <c r="E20" s="1174" t="str">
        <f>Eingabetabelle!E21</f>
        <v>Betreuungsalter Klassenstufe 1 bis 6</v>
      </c>
      <c r="F20" s="1175"/>
      <c r="G20" s="1175"/>
      <c r="H20" s="1176"/>
      <c r="I20" s="870" t="str">
        <f>Eingabetabelle!I21</f>
        <v>ja</v>
      </c>
      <c r="J20" s="389"/>
    </row>
    <row r="21" spans="1:10" s="300" customFormat="1" ht="19.5" customHeight="1" thickBot="1" x14ac:dyDescent="0.3">
      <c r="A21" s="276"/>
      <c r="C21" s="276"/>
      <c r="D21" s="368"/>
      <c r="E21" s="369"/>
      <c r="F21" s="369"/>
      <c r="G21" s="369"/>
      <c r="H21" s="369"/>
      <c r="I21" s="371"/>
      <c r="J21" s="394"/>
    </row>
    <row r="22" spans="1:10" ht="12.75" hidden="1" customHeight="1" thickBot="1" x14ac:dyDescent="0.25">
      <c r="A22" s="1217">
        <v>1</v>
      </c>
      <c r="B22" s="1218"/>
      <c r="C22" s="1218"/>
      <c r="D22" s="1218"/>
      <c r="E22" s="1218"/>
      <c r="F22" s="1219"/>
      <c r="G22" s="643">
        <v>2</v>
      </c>
      <c r="H22" s="643">
        <v>3</v>
      </c>
      <c r="I22" s="779">
        <v>4</v>
      </c>
      <c r="J22" s="389"/>
    </row>
    <row r="23" spans="1:10" ht="50.25" customHeight="1" thickBot="1" x14ac:dyDescent="0.25">
      <c r="A23" s="350" t="s">
        <v>9</v>
      </c>
      <c r="B23" s="357" t="s">
        <v>235</v>
      </c>
      <c r="C23" s="357"/>
      <c r="D23" s="357"/>
      <c r="E23" s="357"/>
      <c r="F23" s="357"/>
      <c r="G23" s="436" t="s">
        <v>608</v>
      </c>
      <c r="H23" s="437" t="s">
        <v>619</v>
      </c>
      <c r="I23" s="780" t="s">
        <v>631</v>
      </c>
      <c r="J23" s="623" t="s">
        <v>632</v>
      </c>
    </row>
    <row r="24" spans="1:10" s="384" customFormat="1" ht="21.75" customHeight="1" x14ac:dyDescent="0.2">
      <c r="A24" s="81" t="s">
        <v>10</v>
      </c>
      <c r="B24" s="1078" t="s">
        <v>92</v>
      </c>
      <c r="C24" s="1079"/>
      <c r="D24" s="1079"/>
      <c r="E24" s="1079"/>
      <c r="F24" s="1080"/>
      <c r="G24" s="307">
        <f>G25+G26+G27</f>
        <v>0</v>
      </c>
      <c r="H24" s="307">
        <f>ROUND(G24/$D$10,2)</f>
        <v>0</v>
      </c>
      <c r="I24" s="500" t="e">
        <f>ROUND($G24/$D$10/$D$9,2)</f>
        <v>#DIV/0!</v>
      </c>
      <c r="J24" s="775" t="e">
        <f>ROUND($G24/$D$10/$D$9,2)</f>
        <v>#DIV/0!</v>
      </c>
    </row>
    <row r="25" spans="1:10" s="384" customFormat="1" ht="21.75" customHeight="1" x14ac:dyDescent="0.2">
      <c r="A25" s="783"/>
      <c r="B25" s="1063" t="str">
        <f>"   - …für Leiterin  (in Höhe von " &amp; Einstellungen!C15*100 &amp; "% des n.p.Pers )"</f>
        <v xml:space="preserve">   - …für Leiterin  (in Höhe von 85% des n.p.Pers )</v>
      </c>
      <c r="C25" s="1063"/>
      <c r="D25" s="1063"/>
      <c r="E25" s="1063"/>
      <c r="F25" s="1064"/>
      <c r="G25" s="307">
        <f>I16*I11*Einstellungen!C15*12</f>
        <v>0</v>
      </c>
      <c r="H25" s="307">
        <f>ROUND(G25/$D$10,2)</f>
        <v>0</v>
      </c>
      <c r="I25" s="1320"/>
      <c r="J25" s="776"/>
    </row>
    <row r="26" spans="1:10" s="384" customFormat="1" ht="21.75" customHeight="1" x14ac:dyDescent="0.2">
      <c r="A26" s="784"/>
      <c r="B26" s="1063" t="str">
        <f>"   - … für Erzieherin ( in Höhe von " &amp; Einstellungen!C18*100 &amp; "% des n.p.Pers )"</f>
        <v xml:space="preserve">   - … für Erzieherin ( in Höhe von 84% des n.p.Pers )</v>
      </c>
      <c r="C26" s="1063"/>
      <c r="D26" s="1063"/>
      <c r="E26" s="1063"/>
      <c r="F26" s="1064"/>
      <c r="G26" s="307">
        <f>I9*I10*Einstellungen!C18*12</f>
        <v>0</v>
      </c>
      <c r="H26" s="307">
        <f>ROUND(G26/$D$10,2)</f>
        <v>0</v>
      </c>
      <c r="I26" s="1321"/>
      <c r="J26" s="587"/>
    </row>
    <row r="27" spans="1:10" s="384" customFormat="1" ht="21.75" customHeight="1" thickBot="1" x14ac:dyDescent="0.25">
      <c r="A27" s="784"/>
      <c r="B27" s="1220" t="s">
        <v>353</v>
      </c>
      <c r="C27" s="1220"/>
      <c r="D27" s="1220"/>
      <c r="E27" s="1220"/>
      <c r="F27" s="1221"/>
      <c r="G27" s="319">
        <f>Eingabetabelle!G28</f>
        <v>0</v>
      </c>
      <c r="H27" s="307">
        <f>ROUND(G27/$D$10,2)</f>
        <v>0</v>
      </c>
      <c r="I27" s="1322"/>
      <c r="J27" s="587"/>
    </row>
    <row r="28" spans="1:10" s="384" customFormat="1" ht="21.75" customHeight="1" thickBot="1" x14ac:dyDescent="0.25">
      <c r="A28" s="807"/>
      <c r="B28" s="76" t="s">
        <v>618</v>
      </c>
      <c r="C28" s="77"/>
      <c r="D28" s="77"/>
      <c r="E28" s="77"/>
      <c r="F28" s="78"/>
      <c r="G28" s="588">
        <f>Eingabetabelle!G65</f>
        <v>0</v>
      </c>
      <c r="H28" s="588">
        <f>Eingabetabelle!H65</f>
        <v>0</v>
      </c>
      <c r="I28" s="808" t="e">
        <f>Eingabetabelle!I65</f>
        <v>#DIV/0!</v>
      </c>
      <c r="J28" s="578" t="e">
        <f>Eingabetabelle!J65</f>
        <v>#DIV/0!</v>
      </c>
    </row>
    <row r="29" spans="1:10" s="385" customFormat="1" ht="21.75" customHeight="1" thickBot="1" x14ac:dyDescent="0.25">
      <c r="A29" s="774"/>
      <c r="B29" s="1277" t="s">
        <v>101</v>
      </c>
      <c r="C29" s="1277"/>
      <c r="D29" s="1277"/>
      <c r="E29" s="1277"/>
      <c r="F29" s="1278"/>
      <c r="G29" s="777">
        <f>G28+G24</f>
        <v>0</v>
      </c>
      <c r="H29" s="777">
        <f>H28+H24</f>
        <v>0</v>
      </c>
      <c r="I29" s="809" t="e">
        <f>I24+I28</f>
        <v>#DIV/0!</v>
      </c>
      <c r="J29" s="578" t="e">
        <f>J24+J28</f>
        <v>#DIV/0!</v>
      </c>
    </row>
    <row r="30" spans="1:10" s="300" customFormat="1" ht="19.5" customHeight="1" thickBot="1" x14ac:dyDescent="0.25">
      <c r="A30" s="358"/>
      <c r="B30" s="359"/>
      <c r="C30" s="359"/>
      <c r="D30" s="359"/>
      <c r="E30" s="359"/>
      <c r="F30" s="359"/>
      <c r="G30" s="360"/>
      <c r="H30" s="360"/>
      <c r="I30" s="361"/>
      <c r="J30" s="393"/>
    </row>
    <row r="31" spans="1:10" ht="50.25" customHeight="1" thickBot="1" x14ac:dyDescent="0.25">
      <c r="A31" s="788" t="s">
        <v>29</v>
      </c>
      <c r="B31" s="1281" t="s">
        <v>272</v>
      </c>
      <c r="C31" s="1281"/>
      <c r="D31" s="1281"/>
      <c r="E31" s="1281"/>
      <c r="F31" s="1281"/>
      <c r="G31" s="436" t="s">
        <v>607</v>
      </c>
      <c r="H31" s="437" t="s">
        <v>605</v>
      </c>
      <c r="I31" s="451" t="s">
        <v>630</v>
      </c>
      <c r="J31" s="623" t="s">
        <v>633</v>
      </c>
    </row>
    <row r="32" spans="1:10" s="384" customFormat="1" ht="21.75" customHeight="1" x14ac:dyDescent="0.2">
      <c r="A32" s="814" t="s">
        <v>30</v>
      </c>
      <c r="B32" s="1284" t="s">
        <v>31</v>
      </c>
      <c r="C32" s="1284"/>
      <c r="D32" s="1284"/>
      <c r="E32" s="1284"/>
      <c r="F32" s="1284"/>
      <c r="G32" s="1284"/>
      <c r="H32" s="1284"/>
      <c r="I32" s="1285"/>
      <c r="J32" s="380"/>
    </row>
    <row r="33" spans="1:10" s="384" customFormat="1" ht="21.75" customHeight="1" x14ac:dyDescent="0.2">
      <c r="A33" s="750"/>
      <c r="B33" s="68" t="s">
        <v>106</v>
      </c>
      <c r="C33" s="68"/>
      <c r="D33" s="68"/>
      <c r="E33" s="68"/>
      <c r="F33" s="69"/>
      <c r="G33" s="307">
        <f>I9*I10*12</f>
        <v>0</v>
      </c>
      <c r="H33" s="324">
        <f>ROUND(G33/$D$10,2)</f>
        <v>0</v>
      </c>
      <c r="I33" s="499" t="e">
        <f>ROUND((G33/$D$10/$D$9),2)</f>
        <v>#DIV/0!</v>
      </c>
      <c r="J33" s="580" t="e">
        <f>ROUND($G33/$D$10/$D$9,2)</f>
        <v>#DIV/0!</v>
      </c>
    </row>
    <row r="34" spans="1:10" s="384" customFormat="1" ht="21.75" customHeight="1" x14ac:dyDescent="0.2">
      <c r="A34" s="751"/>
      <c r="B34" s="98" t="s">
        <v>107</v>
      </c>
      <c r="C34" s="98"/>
      <c r="D34" s="98"/>
      <c r="E34" s="98"/>
      <c r="F34" s="374"/>
      <c r="G34" s="307">
        <f>ROUND(I16*I11*12,2)</f>
        <v>0</v>
      </c>
      <c r="H34" s="324">
        <f>ROUND(G34/$D$10,2)</f>
        <v>0</v>
      </c>
      <c r="I34" s="499" t="e">
        <f t="shared" ref="I34:I36" si="0">ROUND((G34/$D$10/$D$9),2)</f>
        <v>#DIV/0!</v>
      </c>
      <c r="J34" s="580" t="e">
        <f t="shared" ref="J34:J36" si="1">ROUND($G34/$D$10/$D$9,2)</f>
        <v>#DIV/0!</v>
      </c>
    </row>
    <row r="35" spans="1:10" s="384" customFormat="1" ht="21.75" customHeight="1" x14ac:dyDescent="0.2">
      <c r="A35" s="752"/>
      <c r="B35" s="375" t="s">
        <v>108</v>
      </c>
      <c r="C35" s="375"/>
      <c r="D35" s="375"/>
      <c r="E35" s="376"/>
      <c r="F35" s="377"/>
      <c r="G35" s="307">
        <f>Eingabetabelle!G73</f>
        <v>0</v>
      </c>
      <c r="H35" s="324">
        <f>ROUND(G35/$D$10,2)</f>
        <v>0</v>
      </c>
      <c r="I35" s="499" t="e">
        <f t="shared" si="0"/>
        <v>#DIV/0!</v>
      </c>
      <c r="J35" s="580" t="e">
        <f t="shared" si="1"/>
        <v>#DIV/0!</v>
      </c>
    </row>
    <row r="36" spans="1:10" s="384" customFormat="1" ht="21.75" customHeight="1" thickBot="1" x14ac:dyDescent="0.25">
      <c r="A36" s="753"/>
      <c r="B36" s="1247" t="s">
        <v>352</v>
      </c>
      <c r="C36" s="1248"/>
      <c r="D36" s="1248"/>
      <c r="E36" s="1248"/>
      <c r="F36" s="1249"/>
      <c r="G36" s="319">
        <f>Eingabetabelle!G74</f>
        <v>0</v>
      </c>
      <c r="H36" s="324">
        <f>ROUND(G36/$D$10,2)</f>
        <v>0</v>
      </c>
      <c r="I36" s="499" t="e">
        <f t="shared" si="0"/>
        <v>#DIV/0!</v>
      </c>
      <c r="J36" s="580" t="e">
        <f t="shared" si="1"/>
        <v>#DIV/0!</v>
      </c>
    </row>
    <row r="37" spans="1:10" s="384" customFormat="1" ht="21.75" customHeight="1" thickBot="1" x14ac:dyDescent="0.25">
      <c r="A37" s="774"/>
      <c r="B37" s="1277" t="s">
        <v>227</v>
      </c>
      <c r="C37" s="1277"/>
      <c r="D37" s="1277"/>
      <c r="E37" s="1277"/>
      <c r="F37" s="1278"/>
      <c r="G37" s="777">
        <f>G33+G34+G35+G36</f>
        <v>0</v>
      </c>
      <c r="H37" s="777">
        <f>H33+H34+H35+H36</f>
        <v>0</v>
      </c>
      <c r="I37" s="809" t="e">
        <f>SUM(I33:I36)</f>
        <v>#DIV/0!</v>
      </c>
      <c r="J37" s="578" t="e">
        <f>SUM(J33:J36)</f>
        <v>#DIV/0!</v>
      </c>
    </row>
    <row r="38" spans="1:10" ht="15.75" customHeight="1" thickBot="1" x14ac:dyDescent="0.3">
      <c r="A38" s="109"/>
      <c r="B38" s="110"/>
      <c r="C38" s="110"/>
      <c r="D38" s="110"/>
      <c r="E38" s="110"/>
      <c r="F38" s="110"/>
      <c r="G38" s="111"/>
      <c r="H38" s="111"/>
      <c r="I38" s="112"/>
      <c r="J38" s="393"/>
    </row>
    <row r="39" spans="1:10" ht="32.25" customHeight="1" thickBot="1" x14ac:dyDescent="0.3">
      <c r="A39" s="1236" t="s">
        <v>234</v>
      </c>
      <c r="B39" s="1128"/>
      <c r="C39" s="1128"/>
      <c r="D39" s="1128"/>
      <c r="E39" s="1128"/>
      <c r="F39" s="1128"/>
      <c r="G39" s="1128"/>
      <c r="H39" s="1128"/>
      <c r="I39" s="1237"/>
      <c r="J39" s="811"/>
    </row>
    <row r="40" spans="1:10" ht="21.75" customHeight="1" thickBot="1" x14ac:dyDescent="0.25">
      <c r="A40" s="97" t="s">
        <v>9</v>
      </c>
      <c r="B40" s="1279" t="s">
        <v>235</v>
      </c>
      <c r="C40" s="1279"/>
      <c r="D40" s="1279"/>
      <c r="E40" s="1279"/>
      <c r="F40" s="1280"/>
      <c r="G40" s="702">
        <f>G29</f>
        <v>0</v>
      </c>
      <c r="H40" s="702">
        <f>H29</f>
        <v>0</v>
      </c>
      <c r="I40" s="802" t="e">
        <f>I29</f>
        <v>#DIV/0!</v>
      </c>
      <c r="J40" s="799" t="e">
        <f>J29</f>
        <v>#DIV/0!</v>
      </c>
    </row>
    <row r="41" spans="1:10" ht="21.75" customHeight="1" thickBot="1" x14ac:dyDescent="0.25">
      <c r="A41" s="129" t="s">
        <v>29</v>
      </c>
      <c r="B41" s="1282" t="s">
        <v>236</v>
      </c>
      <c r="C41" s="1282"/>
      <c r="D41" s="1282"/>
      <c r="E41" s="1282"/>
      <c r="F41" s="1283"/>
      <c r="G41" s="588">
        <f>SUM(G42:G51)</f>
        <v>0</v>
      </c>
      <c r="H41" s="577">
        <f>SUM(H42:H51)</f>
        <v>0</v>
      </c>
      <c r="I41" s="803" t="e">
        <f>SUM(I42:I51)</f>
        <v>#DIV/0!</v>
      </c>
      <c r="J41" s="800" t="e">
        <f>SUM(J42:J51)</f>
        <v>#DIV/0!</v>
      </c>
    </row>
    <row r="42" spans="1:10" ht="21.75" customHeight="1" x14ac:dyDescent="0.2">
      <c r="A42" s="379"/>
      <c r="B42" s="1273" t="s">
        <v>584</v>
      </c>
      <c r="C42" s="1274"/>
      <c r="D42" s="1274"/>
      <c r="E42" s="1274"/>
      <c r="F42" s="1274"/>
      <c r="G42" s="703">
        <f>G37+Eingabetabelle!G75+Eingabetabelle!G76</f>
        <v>0</v>
      </c>
      <c r="H42" s="703">
        <f>H37+Eingabetabelle!H75+Eingabetabelle!H76</f>
        <v>0</v>
      </c>
      <c r="I42" s="804" t="e">
        <f>I37+Eingabetabelle!I75+Eingabetabelle!I76</f>
        <v>#DIV/0!</v>
      </c>
      <c r="J42" s="801" t="e">
        <f>J37+Eingabetabelle!J75+Eingabetabelle!J76</f>
        <v>#DIV/0!</v>
      </c>
    </row>
    <row r="43" spans="1:10" ht="32.25" customHeight="1" x14ac:dyDescent="0.2">
      <c r="A43" s="356"/>
      <c r="B43" s="1041" t="s">
        <v>585</v>
      </c>
      <c r="C43" s="1042"/>
      <c r="D43" s="1042"/>
      <c r="E43" s="1042"/>
      <c r="F43" s="1042"/>
      <c r="G43" s="551">
        <f>Eingabetabelle!G244</f>
        <v>0</v>
      </c>
      <c r="H43" s="551">
        <f>Eingabetabelle!H244</f>
        <v>0</v>
      </c>
      <c r="I43" s="504" t="e">
        <f>Eingabetabelle!I244</f>
        <v>#DIV/0!</v>
      </c>
      <c r="J43" s="682" t="e">
        <f>Eingabetabelle!J244</f>
        <v>#DIV/0!</v>
      </c>
    </row>
    <row r="44" spans="1:10" ht="32.25" customHeight="1" x14ac:dyDescent="0.2">
      <c r="A44" s="355"/>
      <c r="B44" s="1041" t="s">
        <v>586</v>
      </c>
      <c r="C44" s="1042"/>
      <c r="D44" s="1042"/>
      <c r="E44" s="1042"/>
      <c r="F44" s="1042"/>
      <c r="G44" s="551">
        <f>Eingabetabelle!G245</f>
        <v>0</v>
      </c>
      <c r="H44" s="551">
        <f>Eingabetabelle!H245</f>
        <v>0</v>
      </c>
      <c r="I44" s="504" t="e">
        <f>Eingabetabelle!I245</f>
        <v>#DIV/0!</v>
      </c>
      <c r="J44" s="682" t="e">
        <f>Eingabetabelle!J245</f>
        <v>#DIV/0!</v>
      </c>
    </row>
    <row r="45" spans="1:10" ht="32.25" customHeight="1" x14ac:dyDescent="0.2">
      <c r="A45" s="355"/>
      <c r="B45" s="1041" t="s">
        <v>587</v>
      </c>
      <c r="C45" s="1042"/>
      <c r="D45" s="1042"/>
      <c r="E45" s="1042"/>
      <c r="F45" s="1042"/>
      <c r="G45" s="551">
        <f>Eingabetabelle!G246</f>
        <v>0</v>
      </c>
      <c r="H45" s="551">
        <f>Eingabetabelle!H246</f>
        <v>0</v>
      </c>
      <c r="I45" s="504" t="e">
        <f>Eingabetabelle!I246</f>
        <v>#DIV/0!</v>
      </c>
      <c r="J45" s="682" t="e">
        <f>Eingabetabelle!J246</f>
        <v>#DIV/0!</v>
      </c>
    </row>
    <row r="46" spans="1:10" ht="21.75" customHeight="1" x14ac:dyDescent="0.2">
      <c r="A46" s="356"/>
      <c r="B46" s="1041" t="s">
        <v>588</v>
      </c>
      <c r="C46" s="1042"/>
      <c r="D46" s="1042"/>
      <c r="E46" s="1042"/>
      <c r="F46" s="1042"/>
      <c r="G46" s="551">
        <f>Eingabetabelle!G247</f>
        <v>0</v>
      </c>
      <c r="H46" s="551">
        <f>Eingabetabelle!H247</f>
        <v>0</v>
      </c>
      <c r="I46" s="504" t="e">
        <f>Eingabetabelle!I247</f>
        <v>#DIV/0!</v>
      </c>
      <c r="J46" s="682" t="e">
        <f>Eingabetabelle!J247</f>
        <v>#DIV/0!</v>
      </c>
    </row>
    <row r="47" spans="1:10" ht="32.25" customHeight="1" x14ac:dyDescent="0.2">
      <c r="A47" s="355"/>
      <c r="B47" s="1041" t="s">
        <v>590</v>
      </c>
      <c r="C47" s="1042"/>
      <c r="D47" s="1042"/>
      <c r="E47" s="1042"/>
      <c r="F47" s="1042"/>
      <c r="G47" s="551">
        <f>Eingabetabelle!G248</f>
        <v>0</v>
      </c>
      <c r="H47" s="551">
        <f>Eingabetabelle!H248</f>
        <v>0</v>
      </c>
      <c r="I47" s="504" t="e">
        <f>Eingabetabelle!I248</f>
        <v>#DIV/0!</v>
      </c>
      <c r="J47" s="682" t="e">
        <f>Eingabetabelle!J248</f>
        <v>#DIV/0!</v>
      </c>
    </row>
    <row r="48" spans="1:10" ht="21.75" customHeight="1" x14ac:dyDescent="0.2">
      <c r="A48" s="355"/>
      <c r="B48" s="1275" t="s">
        <v>591</v>
      </c>
      <c r="C48" s="1275"/>
      <c r="D48" s="1275"/>
      <c r="E48" s="1275"/>
      <c r="F48" s="1276"/>
      <c r="G48" s="551">
        <f>Eingabetabelle!G249</f>
        <v>0</v>
      </c>
      <c r="H48" s="551">
        <f>Eingabetabelle!H249</f>
        <v>0</v>
      </c>
      <c r="I48" s="504" t="e">
        <f>Eingabetabelle!I249</f>
        <v>#DIV/0!</v>
      </c>
      <c r="J48" s="682" t="e">
        <f>Eingabetabelle!J249</f>
        <v>#DIV/0!</v>
      </c>
    </row>
    <row r="49" spans="1:10" ht="21.75" customHeight="1" x14ac:dyDescent="0.2">
      <c r="A49" s="355"/>
      <c r="B49" s="1041" t="s">
        <v>592</v>
      </c>
      <c r="C49" s="1042"/>
      <c r="D49" s="1042"/>
      <c r="E49" s="1042"/>
      <c r="F49" s="1042"/>
      <c r="G49" s="551">
        <f>Eingabetabelle!G250</f>
        <v>0</v>
      </c>
      <c r="H49" s="551">
        <f>Eingabetabelle!H250</f>
        <v>0</v>
      </c>
      <c r="I49" s="504" t="e">
        <f>Eingabetabelle!I250</f>
        <v>#DIV/0!</v>
      </c>
      <c r="J49" s="682" t="e">
        <f>Eingabetabelle!J250</f>
        <v>#DIV/0!</v>
      </c>
    </row>
    <row r="50" spans="1:10" ht="21.75" customHeight="1" x14ac:dyDescent="0.2">
      <c r="A50" s="355"/>
      <c r="B50" s="1041" t="s">
        <v>593</v>
      </c>
      <c r="C50" s="1042"/>
      <c r="D50" s="1042"/>
      <c r="E50" s="1042"/>
      <c r="F50" s="1042"/>
      <c r="G50" s="551">
        <f>Eingabetabelle!G251</f>
        <v>0</v>
      </c>
      <c r="H50" s="551">
        <f>Eingabetabelle!H251</f>
        <v>0</v>
      </c>
      <c r="I50" s="504" t="e">
        <f>Eingabetabelle!I252</f>
        <v>#DIV/0!</v>
      </c>
      <c r="J50" s="682" t="e">
        <f>Eingabetabelle!J251</f>
        <v>#DIV/0!</v>
      </c>
    </row>
    <row r="51" spans="1:10" ht="21.75" customHeight="1" thickBot="1" x14ac:dyDescent="0.25">
      <c r="A51" s="810"/>
      <c r="B51" s="1046" t="s">
        <v>594</v>
      </c>
      <c r="C51" s="1047"/>
      <c r="D51" s="1047"/>
      <c r="E51" s="1047"/>
      <c r="F51" s="1047"/>
      <c r="G51" s="558">
        <f>Eingabetabelle!G252</f>
        <v>0</v>
      </c>
      <c r="H51" s="558">
        <f>Eingabetabelle!H252</f>
        <v>0</v>
      </c>
      <c r="I51" s="685">
        <f>Eingabetabelle!I253</f>
        <v>0</v>
      </c>
      <c r="J51" s="683" t="e">
        <f>Eingabetabelle!J252</f>
        <v>#DIV/0!</v>
      </c>
    </row>
    <row r="52" spans="1:10" ht="8.25" customHeight="1" x14ac:dyDescent="0.25">
      <c r="A52" s="109"/>
      <c r="B52" s="110"/>
      <c r="C52" s="110"/>
      <c r="D52" s="110"/>
      <c r="E52" s="110"/>
      <c r="F52" s="110"/>
      <c r="G52" s="111"/>
      <c r="H52" s="111"/>
      <c r="I52" s="112"/>
      <c r="J52" s="392"/>
    </row>
    <row r="53" spans="1:10" ht="8.25" customHeight="1" x14ac:dyDescent="0.25">
      <c r="A53" s="109"/>
      <c r="B53" s="110"/>
      <c r="C53" s="110"/>
      <c r="D53" s="110"/>
      <c r="E53" s="110"/>
      <c r="F53" s="110"/>
      <c r="G53" s="111"/>
      <c r="H53" s="111"/>
      <c r="I53" s="112"/>
      <c r="J53" s="392"/>
    </row>
    <row r="54" spans="1:10" ht="22.9" customHeight="1" x14ac:dyDescent="0.25">
      <c r="A54" s="7"/>
      <c r="B54" s="24" t="s">
        <v>34</v>
      </c>
      <c r="C54" s="7"/>
      <c r="D54" s="7"/>
      <c r="E54" s="7"/>
      <c r="F54" s="7"/>
      <c r="I54" s="2"/>
      <c r="J54" s="392"/>
    </row>
    <row r="55" spans="1:10" ht="47.25" customHeight="1" x14ac:dyDescent="0.25">
      <c r="A55" s="119" t="s">
        <v>9</v>
      </c>
      <c r="B55" s="1238" t="s">
        <v>650</v>
      </c>
      <c r="C55" s="1238"/>
      <c r="D55" s="1238"/>
      <c r="E55" s="1238"/>
      <c r="F55" s="1238"/>
      <c r="H55" s="121" t="e">
        <f>IF(Einstellungen!C27,I41-SUM(Eingabetabelle!I41:I58)-Eingabetabelle!I38-Eingabetabelle!J28,"-")</f>
        <v>#DIV/0!</v>
      </c>
      <c r="I55" s="6"/>
      <c r="J55" s="575"/>
    </row>
    <row r="56" spans="1:10" ht="15" x14ac:dyDescent="0.2">
      <c r="A56" s="7"/>
      <c r="B56" s="1238"/>
      <c r="C56" s="1238"/>
      <c r="D56" s="1238"/>
      <c r="E56" s="1238"/>
      <c r="F56" s="1238"/>
      <c r="H56" s="10"/>
      <c r="I56" s="2"/>
      <c r="J56" s="394"/>
    </row>
    <row r="57" spans="1:10" ht="15.75" x14ac:dyDescent="0.25">
      <c r="A57" s="7"/>
      <c r="B57" s="1323" t="str">
        <f>"Kosten pro Monat im Jahr "&amp;Einstellungen!C4</f>
        <v>Kosten pro Monat im Jahr 2023</v>
      </c>
      <c r="C57" s="1323"/>
      <c r="D57" s="1323"/>
      <c r="E57" s="1323"/>
      <c r="F57" s="1323"/>
      <c r="G57" s="14"/>
      <c r="H57" s="121" t="e">
        <f>IF(Einstellungen!$C$27,ROUND((H55*($D$10/12)),2),"--")</f>
        <v>#DIV/0!</v>
      </c>
      <c r="I57" s="2"/>
      <c r="J57" s="575"/>
    </row>
    <row r="58" spans="1:10" ht="15" x14ac:dyDescent="0.2">
      <c r="A58" s="7"/>
      <c r="B58" s="944"/>
      <c r="C58" s="944"/>
      <c r="D58" s="944"/>
      <c r="E58" s="944"/>
      <c r="F58" s="944"/>
      <c r="H58" s="10"/>
      <c r="I58" s="2"/>
      <c r="J58" s="394"/>
    </row>
    <row r="59" spans="1:10" ht="95.25" customHeight="1" x14ac:dyDescent="0.25">
      <c r="A59" s="119" t="s">
        <v>29</v>
      </c>
      <c r="B59" s="1238" t="s">
        <v>651</v>
      </c>
      <c r="C59" s="1238"/>
      <c r="D59" s="1238"/>
      <c r="E59" s="1238"/>
      <c r="F59" s="1238"/>
      <c r="H59" s="121" t="e">
        <f>IF(Einstellungen!$C$27,I41-I28-Eingabetabelle!J28,"--")</f>
        <v>#DIV/0!</v>
      </c>
      <c r="I59" s="6"/>
      <c r="J59" s="575"/>
    </row>
    <row r="60" spans="1:10" ht="15" x14ac:dyDescent="0.2">
      <c r="B60" s="944"/>
      <c r="C60" s="944"/>
      <c r="D60" s="944"/>
      <c r="E60" s="944"/>
      <c r="F60" s="944"/>
      <c r="H60" s="10"/>
      <c r="I60" s="2"/>
      <c r="J60" s="394"/>
    </row>
    <row r="61" spans="1:10" ht="15.75" x14ac:dyDescent="0.25">
      <c r="B61" s="1323" t="str">
        <f>"Kosten im Monat im Jahr "&amp;Einstellungen!C4</f>
        <v>Kosten im Monat im Jahr 2023</v>
      </c>
      <c r="C61" s="1323"/>
      <c r="D61" s="1323"/>
      <c r="E61" s="1323"/>
      <c r="F61" s="13"/>
      <c r="G61" s="14"/>
      <c r="H61" s="121" t="e">
        <f>IF(Einstellungen!$C$27,ROUND((H59*($D$10/12)),2),"--")</f>
        <v>#DIV/0!</v>
      </c>
      <c r="I61" s="2"/>
      <c r="J61" s="575"/>
    </row>
    <row r="62" spans="1:10" ht="15" x14ac:dyDescent="0.2">
      <c r="B62" s="944"/>
      <c r="C62" s="944"/>
      <c r="D62" s="944"/>
      <c r="E62" s="944"/>
      <c r="F62" s="944"/>
      <c r="H62" s="10"/>
      <c r="I62" s="2"/>
      <c r="J62" s="394"/>
    </row>
    <row r="63" spans="1:10" ht="142.5" customHeight="1" x14ac:dyDescent="0.25">
      <c r="A63" s="119" t="s">
        <v>35</v>
      </c>
      <c r="B63" s="1229" t="s">
        <v>649</v>
      </c>
      <c r="C63" s="1229"/>
      <c r="D63" s="1229"/>
      <c r="E63" s="1229"/>
      <c r="F63" s="1229"/>
      <c r="H63" s="121" t="e">
        <f>IF(Einstellungen!$C$27,I41-$I$29,"--")</f>
        <v>#DIV/0!</v>
      </c>
      <c r="I63" s="6"/>
      <c r="J63" s="575"/>
    </row>
    <row r="64" spans="1:10" ht="15" x14ac:dyDescent="0.2">
      <c r="B64" s="946"/>
      <c r="C64" s="946"/>
      <c r="D64" s="946"/>
      <c r="E64" s="946"/>
      <c r="F64" s="946"/>
      <c r="H64" s="10"/>
      <c r="I64" s="2"/>
      <c r="J64" s="394"/>
    </row>
    <row r="65" spans="1:12" ht="15.75" x14ac:dyDescent="0.25">
      <c r="B65" s="1323" t="str">
        <f>"Kosten im Monat im Jahr "&amp;Einstellungen!C4</f>
        <v>Kosten im Monat im Jahr 2023</v>
      </c>
      <c r="C65" s="1323"/>
      <c r="D65" s="1323"/>
      <c r="E65" s="1323"/>
      <c r="F65" s="1323"/>
      <c r="G65" s="14"/>
      <c r="H65" s="121" t="e">
        <f>IF(Einstellungen!$C$27,ROUND((H63*($D$10/12)),2),"--")</f>
        <v>#DIV/0!</v>
      </c>
      <c r="I65" s="2"/>
      <c r="J65" s="575"/>
    </row>
    <row r="66" spans="1:12" ht="15" x14ac:dyDescent="0.2">
      <c r="A66" s="7"/>
      <c r="B66" s="15"/>
      <c r="C66" s="7"/>
      <c r="D66" s="7"/>
      <c r="E66" s="7"/>
      <c r="F66" s="7"/>
      <c r="G66" s="7"/>
      <c r="H66" s="7"/>
      <c r="I66" s="7"/>
      <c r="J66" s="394"/>
    </row>
    <row r="67" spans="1:12" ht="15.75" x14ac:dyDescent="0.25">
      <c r="A67" s="50" t="str">
        <f>IF(Einstellungen!C24,"4.","")</f>
        <v>4.</v>
      </c>
      <c r="B67" s="1229" t="str">
        <f>IF(Einstellungen!C24,"Tagessatz für Kinder, die ihren gewöhnlichen Aufenthalt  im LK PM haben und innerhalb des Amtes in einer anderen als die Wohnortgemeinde eine Kita besuchen.","")</f>
        <v>Tagessatz für Kinder, die ihren gewöhnlichen Aufenthalt  im LK PM haben und innerhalb des Amtes in einer anderen als die Wohnortgemeinde eine Kita besuchen.</v>
      </c>
      <c r="C67" s="1229"/>
      <c r="D67" s="1229"/>
      <c r="E67" s="1229"/>
      <c r="F67" s="1229"/>
      <c r="H67" s="232" t="e">
        <f>IF(Einstellungen!$C$24,IF(Einstellungen!$C$25,I41-$I$29-(Eingabetabelle!I216*Einstellungen!$C$7),"-"))</f>
        <v>#DIV/0!</v>
      </c>
      <c r="I67" s="7"/>
      <c r="J67" s="575"/>
    </row>
    <row r="68" spans="1:12" ht="15" x14ac:dyDescent="0.2">
      <c r="A68" s="7"/>
      <c r="B68" s="1229"/>
      <c r="C68" s="1229"/>
      <c r="D68" s="1229"/>
      <c r="E68" s="1229"/>
      <c r="F68" s="1229"/>
      <c r="H68" s="10"/>
      <c r="I68" s="7"/>
      <c r="J68" s="394"/>
    </row>
    <row r="69" spans="1:12" ht="15" x14ac:dyDescent="0.2">
      <c r="A69" s="7"/>
      <c r="B69" s="1229"/>
      <c r="C69" s="1229"/>
      <c r="D69" s="1229"/>
      <c r="E69" s="1229"/>
      <c r="F69" s="1229"/>
      <c r="H69" s="10"/>
      <c r="I69" s="7"/>
      <c r="J69" s="394"/>
    </row>
    <row r="70" spans="1:12" ht="15" x14ac:dyDescent="0.2">
      <c r="A70" s="7"/>
      <c r="B70" s="1229"/>
      <c r="C70" s="1229"/>
      <c r="D70" s="1229"/>
      <c r="E70" s="1229"/>
      <c r="F70" s="1229"/>
      <c r="H70" s="10"/>
      <c r="I70" s="7"/>
      <c r="J70" s="394"/>
    </row>
    <row r="71" spans="1:12" ht="15" x14ac:dyDescent="0.2">
      <c r="A71" s="7"/>
      <c r="B71" s="946"/>
      <c r="C71" s="946"/>
      <c r="D71" s="946"/>
      <c r="E71" s="946"/>
      <c r="F71" s="946"/>
      <c r="H71" s="10"/>
      <c r="I71" s="7"/>
      <c r="J71" s="394"/>
    </row>
    <row r="72" spans="1:12" ht="15.75" x14ac:dyDescent="0.25">
      <c r="A72" s="7"/>
      <c r="B72" s="1228" t="str">
        <f>IF(Einstellungen!C24,"Kosten im Monat im Jahr "&amp;Einstellungen!C4,"")</f>
        <v>Kosten im Monat im Jahr 2023</v>
      </c>
      <c r="C72" s="1228"/>
      <c r="D72" s="1228"/>
      <c r="E72" s="1228"/>
      <c r="F72" s="1228"/>
      <c r="G72" s="1228"/>
      <c r="H72" s="30" t="e">
        <f>IF(Einstellungen!C24,IF(Einstellungen!$C$27,ROUND((H67*($D$10/12)),2),"--"),"")</f>
        <v>#DIV/0!</v>
      </c>
      <c r="I72" s="7"/>
      <c r="J72" s="575"/>
    </row>
    <row r="73" spans="1:12" ht="15" x14ac:dyDescent="0.2">
      <c r="A73" s="7"/>
      <c r="B73" s="7"/>
      <c r="C73" s="7"/>
      <c r="D73" s="7"/>
      <c r="E73" s="7"/>
      <c r="F73" s="7"/>
      <c r="G73" s="7"/>
      <c r="H73" s="7"/>
      <c r="I73" s="7"/>
      <c r="J73" s="576"/>
      <c r="L73" s="2"/>
    </row>
    <row r="74" spans="1:12" ht="22.9" customHeight="1" x14ac:dyDescent="0.25">
      <c r="A74" s="8"/>
      <c r="B74" s="15"/>
      <c r="C74" s="7"/>
      <c r="D74" s="7"/>
      <c r="E74" s="7"/>
      <c r="F74" s="7"/>
      <c r="G74" s="7"/>
      <c r="H74" s="7"/>
      <c r="I74" s="7"/>
      <c r="L74" s="28"/>
    </row>
    <row r="75" spans="1:12" ht="22.9" customHeight="1" x14ac:dyDescent="0.25">
      <c r="A75" s="7"/>
      <c r="B75" s="7"/>
      <c r="C75" s="7"/>
      <c r="D75" s="7"/>
      <c r="E75" s="7"/>
      <c r="F75" s="7"/>
      <c r="G75" s="7"/>
      <c r="H75" s="7"/>
      <c r="I75" s="7"/>
      <c r="L75" s="28"/>
    </row>
    <row r="76" spans="1:12" ht="22.9" customHeight="1" x14ac:dyDescent="0.25">
      <c r="A76" s="7"/>
      <c r="B76" s="7"/>
      <c r="C76" s="7"/>
      <c r="D76" s="7"/>
      <c r="E76" s="7"/>
      <c r="F76" s="7"/>
      <c r="G76" s="7"/>
      <c r="H76" s="7"/>
      <c r="I76" s="7"/>
      <c r="L76" s="28"/>
    </row>
    <row r="77" spans="1:12" ht="22.9" customHeight="1" x14ac:dyDescent="0.2">
      <c r="A77" s="7"/>
      <c r="B77" s="7"/>
      <c r="C77" s="7"/>
      <c r="D77" s="7"/>
      <c r="E77" s="7"/>
      <c r="F77" s="7"/>
      <c r="G77" s="7"/>
      <c r="H77" s="7"/>
      <c r="I77" s="7"/>
    </row>
    <row r="78" spans="1:12" ht="22.9" customHeight="1" x14ac:dyDescent="0.2">
      <c r="A78" s="7"/>
      <c r="B78" s="7"/>
      <c r="C78" s="7"/>
      <c r="D78" s="7"/>
      <c r="E78" s="7"/>
      <c r="F78" s="7"/>
      <c r="G78" s="7"/>
      <c r="H78" s="7"/>
      <c r="I78" s="7"/>
    </row>
    <row r="79" spans="1:12" ht="22.9" customHeight="1" x14ac:dyDescent="0.2">
      <c r="A79" s="7"/>
      <c r="B79" s="7"/>
      <c r="C79" s="7"/>
      <c r="D79" s="7"/>
      <c r="E79" s="7"/>
      <c r="F79" s="7"/>
      <c r="G79" s="7"/>
      <c r="H79" s="7"/>
      <c r="I79" s="7"/>
    </row>
    <row r="80" spans="1:12" ht="22.9" customHeight="1" x14ac:dyDescent="0.2">
      <c r="A80" s="7"/>
      <c r="B80" s="7"/>
      <c r="C80" s="7"/>
      <c r="D80" s="7"/>
      <c r="E80" s="7"/>
      <c r="F80" s="7"/>
      <c r="G80" s="7"/>
      <c r="H80" s="7"/>
      <c r="I80" s="7"/>
    </row>
    <row r="81" spans="1:10" ht="22.9" customHeight="1" x14ac:dyDescent="0.2">
      <c r="A81" s="7"/>
      <c r="B81" s="7"/>
      <c r="C81" s="7"/>
      <c r="D81" s="7"/>
      <c r="E81" s="7"/>
      <c r="F81" s="7"/>
      <c r="G81" s="7"/>
      <c r="H81" s="7"/>
      <c r="I81" s="7"/>
    </row>
    <row r="82" spans="1:10" ht="22.9" customHeight="1" x14ac:dyDescent="0.2">
      <c r="A82" s="7"/>
      <c r="B82" s="7"/>
      <c r="C82" s="7"/>
      <c r="D82" s="7"/>
      <c r="E82" s="7"/>
      <c r="F82" s="7"/>
      <c r="G82" s="7"/>
      <c r="H82" s="7"/>
      <c r="I82" s="7"/>
    </row>
    <row r="83" spans="1:10" ht="22.9" customHeight="1" x14ac:dyDescent="0.2">
      <c r="A83" s="7"/>
      <c r="B83" s="7"/>
      <c r="C83" s="7"/>
      <c r="D83" s="7"/>
      <c r="E83" s="7"/>
      <c r="F83" s="7"/>
      <c r="G83" s="7"/>
      <c r="H83" s="7"/>
      <c r="I83" s="7"/>
    </row>
    <row r="84" spans="1:10" ht="22.9" customHeight="1" x14ac:dyDescent="0.2">
      <c r="A84" s="7"/>
      <c r="B84" s="7"/>
      <c r="C84" s="7"/>
      <c r="D84" s="7"/>
      <c r="E84" s="7"/>
      <c r="F84" s="7"/>
      <c r="G84" s="7"/>
      <c r="H84" s="7"/>
      <c r="I84" s="7"/>
    </row>
    <row r="85" spans="1:10" ht="22.9" customHeight="1" x14ac:dyDescent="0.2">
      <c r="A85" s="7"/>
      <c r="B85" s="7"/>
      <c r="C85" s="7"/>
      <c r="D85" s="7"/>
      <c r="E85" s="7"/>
      <c r="F85" s="7"/>
      <c r="G85" s="7"/>
      <c r="H85" s="7"/>
      <c r="I85" s="12"/>
      <c r="J85" s="391"/>
    </row>
    <row r="86" spans="1:10" ht="22.9" customHeight="1" x14ac:dyDescent="0.2">
      <c r="A86" s="7"/>
      <c r="B86" s="7"/>
      <c r="C86" s="7"/>
      <c r="D86" s="7"/>
      <c r="E86" s="7"/>
      <c r="F86" s="7"/>
      <c r="G86" s="7"/>
      <c r="H86" s="7"/>
      <c r="I86" s="7"/>
    </row>
    <row r="87" spans="1:10" ht="22.9" customHeight="1" x14ac:dyDescent="0.2"/>
    <row r="88" spans="1:10" ht="22.9" customHeight="1" x14ac:dyDescent="0.2"/>
    <row r="89" spans="1:10" ht="22.9" customHeight="1" x14ac:dyDescent="0.2"/>
    <row r="90" spans="1:10" ht="22.9" customHeight="1" x14ac:dyDescent="0.2"/>
    <row r="91" spans="1:10" ht="22.9" customHeight="1" x14ac:dyDescent="0.2"/>
    <row r="92" spans="1:10" ht="22.9" customHeight="1" x14ac:dyDescent="0.2"/>
    <row r="93" spans="1:10" ht="22.9" customHeight="1" x14ac:dyDescent="0.2"/>
    <row r="94" spans="1:10" ht="22.9" customHeight="1" x14ac:dyDescent="0.2"/>
    <row r="95" spans="1:10" ht="22.9" customHeight="1" x14ac:dyDescent="0.2"/>
    <row r="96" spans="1:10" ht="22.9" customHeight="1" x14ac:dyDescent="0.2"/>
    <row r="97" ht="22.9" customHeight="1" x14ac:dyDescent="0.2"/>
    <row r="98" ht="22.9" customHeight="1" x14ac:dyDescent="0.2"/>
    <row r="99" ht="22.9" customHeight="1" x14ac:dyDescent="0.2"/>
    <row r="100" ht="44.25" customHeight="1" x14ac:dyDescent="0.2"/>
    <row r="101" ht="3.75" customHeight="1" x14ac:dyDescent="0.2"/>
    <row r="102" ht="24.75"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40.5" customHeight="1" x14ac:dyDescent="0.2"/>
    <row r="111" ht="20.25" customHeight="1" x14ac:dyDescent="0.2"/>
    <row r="112" ht="18" customHeight="1" x14ac:dyDescent="0.2"/>
    <row r="113" spans="1:13" ht="18" customHeight="1" x14ac:dyDescent="0.2"/>
    <row r="114" spans="1:13" ht="18" customHeight="1" x14ac:dyDescent="0.2"/>
    <row r="115" spans="1:13" ht="18" customHeight="1" x14ac:dyDescent="0.2"/>
    <row r="116" spans="1:13" ht="18" customHeight="1" x14ac:dyDescent="0.2"/>
    <row r="117" spans="1:13" ht="26.25" customHeight="1" x14ac:dyDescent="0.2"/>
    <row r="118" spans="1:13" ht="18" customHeight="1" x14ac:dyDescent="0.2"/>
    <row r="119" spans="1:13" ht="18" customHeight="1" x14ac:dyDescent="0.2"/>
    <row r="120" spans="1:13" s="7" customFormat="1" ht="18" customHeight="1" x14ac:dyDescent="0.2">
      <c r="A120" s="1"/>
      <c r="B120" s="1"/>
      <c r="C120" s="1"/>
      <c r="D120" s="1"/>
      <c r="E120" s="1"/>
      <c r="F120" s="1"/>
      <c r="G120" s="1"/>
      <c r="H120" s="1"/>
      <c r="I120" s="1"/>
      <c r="M120" s="15"/>
    </row>
    <row r="121" spans="1:13" s="7" customFormat="1" ht="18" customHeight="1" x14ac:dyDescent="0.2">
      <c r="A121" s="1"/>
      <c r="B121" s="1"/>
      <c r="C121" s="1"/>
      <c r="D121" s="1"/>
      <c r="E121" s="1"/>
      <c r="F121" s="1"/>
      <c r="G121" s="1"/>
      <c r="H121" s="1"/>
      <c r="I121" s="1"/>
    </row>
    <row r="122" spans="1:13" s="7" customFormat="1" ht="18" customHeight="1" x14ac:dyDescent="0.2">
      <c r="A122" s="1"/>
      <c r="B122" s="1"/>
      <c r="C122" s="1"/>
      <c r="D122" s="1"/>
      <c r="E122" s="1"/>
      <c r="F122" s="1"/>
      <c r="G122" s="1"/>
      <c r="H122" s="1"/>
      <c r="I122" s="1"/>
    </row>
    <row r="123" spans="1:13" s="7" customFormat="1" ht="18" customHeight="1" x14ac:dyDescent="0.2">
      <c r="A123" s="1"/>
      <c r="B123" s="1"/>
      <c r="C123" s="1"/>
      <c r="D123" s="1"/>
      <c r="E123" s="1"/>
      <c r="F123" s="1"/>
      <c r="G123" s="1"/>
      <c r="H123" s="1"/>
      <c r="I123" s="1"/>
    </row>
    <row r="124" spans="1:13" s="7" customFormat="1" ht="18" customHeight="1" x14ac:dyDescent="0.2">
      <c r="A124" s="1"/>
      <c r="B124" s="1"/>
      <c r="C124" s="1"/>
      <c r="D124" s="1"/>
      <c r="E124" s="1"/>
      <c r="F124" s="1"/>
      <c r="G124" s="1"/>
      <c r="H124" s="1"/>
      <c r="I124" s="1"/>
    </row>
    <row r="125" spans="1:13" s="7" customFormat="1" ht="18" customHeight="1" x14ac:dyDescent="0.2">
      <c r="A125" s="1"/>
      <c r="B125" s="1"/>
      <c r="C125" s="1"/>
      <c r="D125" s="1"/>
      <c r="E125" s="1"/>
      <c r="F125" s="1"/>
      <c r="G125" s="1"/>
      <c r="H125" s="1"/>
      <c r="I125" s="1"/>
    </row>
    <row r="126" spans="1:13" s="7" customFormat="1" ht="18" customHeight="1" x14ac:dyDescent="0.2">
      <c r="A126" s="1"/>
      <c r="B126" s="1"/>
      <c r="C126" s="1"/>
      <c r="D126" s="1"/>
      <c r="E126" s="1"/>
      <c r="F126" s="1"/>
      <c r="G126" s="1"/>
      <c r="H126" s="1"/>
      <c r="I126" s="1"/>
    </row>
    <row r="127" spans="1:13" s="7" customFormat="1" ht="18" customHeight="1" x14ac:dyDescent="0.2">
      <c r="A127" s="1"/>
      <c r="B127" s="1"/>
      <c r="C127" s="1"/>
      <c r="D127" s="1"/>
      <c r="E127" s="1"/>
      <c r="F127" s="1"/>
      <c r="G127" s="1"/>
      <c r="H127" s="1"/>
      <c r="I127" s="1"/>
    </row>
    <row r="128" spans="1:13" s="7" customFormat="1" ht="18" customHeight="1" x14ac:dyDescent="0.2">
      <c r="A128" s="1"/>
      <c r="B128" s="1"/>
      <c r="C128" s="1"/>
      <c r="D128" s="1"/>
      <c r="E128" s="1"/>
      <c r="F128" s="1"/>
      <c r="G128" s="1"/>
      <c r="H128" s="1"/>
      <c r="I128" s="1"/>
    </row>
    <row r="129" spans="1:9" s="7" customFormat="1" ht="3" customHeight="1" x14ac:dyDescent="0.2">
      <c r="A129" s="1"/>
      <c r="B129" s="1"/>
      <c r="C129" s="1"/>
      <c r="D129" s="1"/>
      <c r="E129" s="1"/>
      <c r="F129" s="1"/>
      <c r="G129" s="1"/>
      <c r="H129" s="1"/>
      <c r="I129" s="1"/>
    </row>
    <row r="130" spans="1:9" s="7" customFormat="1" ht="17.25" customHeight="1" x14ac:dyDescent="0.2">
      <c r="A130" s="1"/>
      <c r="B130" s="1"/>
      <c r="C130" s="1"/>
      <c r="D130" s="1"/>
      <c r="E130" s="1"/>
      <c r="F130" s="1"/>
      <c r="G130" s="1"/>
      <c r="H130" s="1"/>
      <c r="I130" s="1"/>
    </row>
    <row r="131" spans="1:9" s="7" customFormat="1" ht="18" customHeight="1" x14ac:dyDescent="0.2">
      <c r="A131" s="1"/>
      <c r="B131" s="1"/>
      <c r="C131" s="1"/>
      <c r="D131" s="1"/>
      <c r="E131" s="1"/>
      <c r="F131" s="1"/>
      <c r="G131" s="1"/>
      <c r="H131" s="1"/>
      <c r="I131" s="1"/>
    </row>
    <row r="132" spans="1:9" s="7" customFormat="1" ht="7.5" customHeight="1" x14ac:dyDescent="0.2">
      <c r="A132" s="1"/>
      <c r="B132" s="1"/>
      <c r="C132" s="1"/>
      <c r="D132" s="1"/>
      <c r="E132" s="1"/>
      <c r="F132" s="1"/>
      <c r="G132" s="1"/>
      <c r="H132" s="1"/>
      <c r="I132" s="1"/>
    </row>
    <row r="133" spans="1:9" s="7" customFormat="1" ht="15.75" customHeight="1" x14ac:dyDescent="0.2">
      <c r="A133" s="1"/>
      <c r="B133" s="1"/>
      <c r="C133" s="1"/>
      <c r="D133" s="1"/>
      <c r="E133" s="1"/>
      <c r="F133" s="1"/>
      <c r="G133" s="1"/>
      <c r="H133" s="1"/>
      <c r="I133" s="1"/>
    </row>
    <row r="134" spans="1:9" s="7" customFormat="1" ht="3" customHeight="1" x14ac:dyDescent="0.2">
      <c r="A134" s="1"/>
      <c r="B134" s="1"/>
      <c r="C134" s="1"/>
      <c r="D134" s="1"/>
      <c r="E134" s="1"/>
      <c r="F134" s="1"/>
      <c r="G134" s="1"/>
      <c r="H134" s="1"/>
      <c r="I134" s="1"/>
    </row>
    <row r="135" spans="1:9" s="7" customFormat="1" ht="15" x14ac:dyDescent="0.2">
      <c r="A135" s="1"/>
      <c r="B135" s="1"/>
      <c r="C135" s="1"/>
      <c r="D135" s="1"/>
      <c r="E135" s="1"/>
      <c r="F135" s="1"/>
      <c r="G135" s="1"/>
      <c r="H135" s="1"/>
      <c r="I135" s="1"/>
    </row>
    <row r="136" spans="1:9" s="7" customFormat="1" ht="15" x14ac:dyDescent="0.2">
      <c r="A136" s="1"/>
      <c r="B136" s="1"/>
      <c r="C136" s="1"/>
      <c r="D136" s="1"/>
      <c r="E136" s="1"/>
      <c r="F136" s="1"/>
      <c r="G136" s="1"/>
      <c r="H136" s="1"/>
      <c r="I136" s="1"/>
    </row>
    <row r="137" spans="1:9" s="7" customFormat="1" ht="15" x14ac:dyDescent="0.2">
      <c r="A137" s="1"/>
      <c r="B137" s="1"/>
      <c r="C137" s="1"/>
      <c r="D137" s="1"/>
      <c r="E137" s="1"/>
      <c r="F137" s="1"/>
      <c r="G137" s="1"/>
      <c r="H137" s="1"/>
      <c r="I137" s="1"/>
    </row>
    <row r="138" spans="1:9" s="7" customFormat="1" ht="15" x14ac:dyDescent="0.2">
      <c r="A138" s="1"/>
      <c r="B138" s="1"/>
      <c r="C138" s="1"/>
      <c r="D138" s="1"/>
      <c r="E138" s="1"/>
      <c r="F138" s="1"/>
      <c r="G138" s="1"/>
      <c r="H138" s="1"/>
      <c r="I138" s="1"/>
    </row>
    <row r="139" spans="1:9" s="7" customFormat="1" ht="15" x14ac:dyDescent="0.2">
      <c r="A139" s="1"/>
      <c r="B139" s="1"/>
      <c r="C139" s="1"/>
      <c r="D139" s="1"/>
      <c r="E139" s="1"/>
      <c r="F139" s="1"/>
      <c r="G139" s="1"/>
      <c r="H139" s="1"/>
      <c r="I139" s="1"/>
    </row>
    <row r="140" spans="1:9" s="7" customFormat="1" ht="15" x14ac:dyDescent="0.2">
      <c r="A140" s="1"/>
      <c r="B140" s="1"/>
      <c r="C140" s="1"/>
      <c r="D140" s="1"/>
      <c r="E140" s="1"/>
      <c r="F140" s="1"/>
      <c r="G140" s="1"/>
      <c r="H140" s="1"/>
      <c r="I140" s="1"/>
    </row>
    <row r="141" spans="1:9" s="7" customFormat="1" ht="15" x14ac:dyDescent="0.2">
      <c r="A141" s="1"/>
      <c r="B141" s="1"/>
      <c r="C141" s="1"/>
      <c r="D141" s="1"/>
      <c r="E141" s="1"/>
      <c r="F141" s="1"/>
      <c r="G141" s="1"/>
      <c r="H141" s="1"/>
      <c r="I141" s="1"/>
    </row>
    <row r="142" spans="1:9" s="7" customFormat="1" ht="15" x14ac:dyDescent="0.2">
      <c r="A142" s="1"/>
      <c r="B142" s="1"/>
      <c r="C142" s="1"/>
      <c r="D142" s="1"/>
      <c r="E142" s="1"/>
      <c r="F142" s="1"/>
      <c r="G142" s="1"/>
      <c r="H142" s="1"/>
      <c r="I142" s="1"/>
    </row>
    <row r="143" spans="1:9" s="7" customFormat="1" ht="15" x14ac:dyDescent="0.2">
      <c r="A143" s="1"/>
      <c r="B143" s="1"/>
      <c r="C143" s="1"/>
      <c r="D143" s="1"/>
      <c r="E143" s="1"/>
      <c r="F143" s="1"/>
      <c r="G143" s="1"/>
      <c r="H143" s="1"/>
      <c r="I143" s="1"/>
    </row>
    <row r="144" spans="1:9" s="7" customFormat="1" ht="15" x14ac:dyDescent="0.2">
      <c r="A144" s="1"/>
      <c r="B144" s="1"/>
      <c r="C144" s="1"/>
      <c r="D144" s="1"/>
      <c r="E144" s="1"/>
      <c r="F144" s="1"/>
      <c r="G144" s="1"/>
      <c r="H144" s="1"/>
      <c r="I144" s="1"/>
    </row>
    <row r="145" spans="1:9" s="7" customFormat="1" ht="15" x14ac:dyDescent="0.2">
      <c r="A145" s="1"/>
      <c r="B145" s="1"/>
      <c r="C145" s="1"/>
      <c r="D145" s="1"/>
      <c r="E145" s="1"/>
      <c r="F145" s="1"/>
      <c r="G145" s="1"/>
      <c r="H145" s="1"/>
      <c r="I145" s="1"/>
    </row>
    <row r="146" spans="1:9" s="7" customFormat="1" ht="15" x14ac:dyDescent="0.2">
      <c r="A146" s="1"/>
      <c r="B146" s="1"/>
      <c r="C146" s="1"/>
      <c r="D146" s="1"/>
      <c r="E146" s="1"/>
      <c r="F146" s="1"/>
      <c r="G146" s="1"/>
      <c r="H146" s="1"/>
      <c r="I146" s="1"/>
    </row>
    <row r="147" spans="1:9" s="7" customFormat="1" ht="15" x14ac:dyDescent="0.2">
      <c r="A147" s="1"/>
      <c r="B147" s="1"/>
      <c r="C147" s="1"/>
      <c r="D147" s="1"/>
      <c r="E147" s="1"/>
      <c r="F147" s="1"/>
      <c r="G147" s="1"/>
      <c r="H147" s="1"/>
      <c r="I147" s="1"/>
    </row>
    <row r="148" spans="1:9" s="7" customFormat="1" ht="15" x14ac:dyDescent="0.2">
      <c r="A148" s="1"/>
      <c r="B148" s="1"/>
      <c r="C148" s="1"/>
      <c r="D148" s="1"/>
      <c r="E148" s="1"/>
      <c r="F148" s="1"/>
      <c r="G148" s="1"/>
      <c r="H148" s="1"/>
      <c r="I148" s="1"/>
    </row>
    <row r="149" spans="1:9" s="7" customFormat="1" ht="15" x14ac:dyDescent="0.2">
      <c r="A149" s="1"/>
      <c r="B149" s="1"/>
      <c r="C149" s="1"/>
      <c r="D149" s="1"/>
      <c r="E149" s="1"/>
      <c r="F149" s="1"/>
      <c r="G149" s="1"/>
      <c r="H149" s="1"/>
      <c r="I149" s="1"/>
    </row>
    <row r="150" spans="1:9" s="7" customFormat="1" ht="15" x14ac:dyDescent="0.2">
      <c r="A150" s="1"/>
      <c r="B150" s="1"/>
      <c r="C150" s="1"/>
      <c r="D150" s="1"/>
      <c r="E150" s="1"/>
      <c r="F150" s="1"/>
      <c r="G150" s="1"/>
      <c r="H150" s="1"/>
      <c r="I150" s="1"/>
    </row>
    <row r="151" spans="1:9" s="7" customFormat="1" ht="15" x14ac:dyDescent="0.2">
      <c r="A151" s="1"/>
      <c r="B151" s="1"/>
      <c r="C151" s="1"/>
      <c r="D151" s="1"/>
      <c r="E151" s="1"/>
      <c r="F151" s="1"/>
      <c r="G151" s="1"/>
      <c r="H151" s="1"/>
      <c r="I151" s="1"/>
    </row>
    <row r="152" spans="1:9" s="7" customFormat="1" ht="15" x14ac:dyDescent="0.2">
      <c r="A152" s="1"/>
      <c r="B152" s="1"/>
      <c r="C152" s="1"/>
      <c r="D152" s="1"/>
      <c r="E152" s="1"/>
      <c r="F152" s="1"/>
      <c r="G152" s="1"/>
      <c r="H152" s="1"/>
      <c r="I152" s="1"/>
    </row>
    <row r="153" spans="1:9" s="7" customFormat="1" ht="15" x14ac:dyDescent="0.2">
      <c r="A153" s="1"/>
      <c r="B153" s="1"/>
      <c r="C153" s="1"/>
      <c r="D153" s="1"/>
      <c r="E153" s="1"/>
      <c r="F153" s="1"/>
      <c r="G153" s="1"/>
      <c r="H153" s="1"/>
      <c r="I153" s="1"/>
    </row>
    <row r="154" spans="1:9" s="7" customFormat="1" ht="15" x14ac:dyDescent="0.2">
      <c r="A154" s="1"/>
      <c r="B154" s="1"/>
      <c r="C154" s="1"/>
      <c r="D154" s="1"/>
      <c r="E154" s="1"/>
      <c r="F154" s="1"/>
      <c r="G154" s="1"/>
      <c r="H154" s="1"/>
      <c r="I154" s="1"/>
    </row>
    <row r="155" spans="1:9" s="7" customFormat="1" ht="15" x14ac:dyDescent="0.2">
      <c r="A155" s="1"/>
      <c r="B155" s="1"/>
      <c r="C155" s="1"/>
      <c r="D155" s="1"/>
      <c r="E155" s="1"/>
      <c r="F155" s="1"/>
      <c r="G155" s="1"/>
      <c r="H155" s="1"/>
      <c r="I155" s="1"/>
    </row>
    <row r="156" spans="1:9" s="7" customFormat="1" ht="15" x14ac:dyDescent="0.2">
      <c r="A156" s="1"/>
      <c r="B156" s="1"/>
      <c r="C156" s="1"/>
      <c r="D156" s="1"/>
      <c r="E156" s="1"/>
      <c r="F156" s="1"/>
      <c r="G156" s="1"/>
      <c r="H156" s="1"/>
      <c r="I156" s="1"/>
    </row>
    <row r="157" spans="1:9" s="7" customFormat="1" ht="15" x14ac:dyDescent="0.2">
      <c r="A157" s="1"/>
      <c r="B157" s="1"/>
      <c r="C157" s="1"/>
      <c r="D157" s="1"/>
      <c r="E157" s="1"/>
      <c r="F157" s="1"/>
      <c r="G157" s="1"/>
      <c r="H157" s="1"/>
      <c r="I157" s="1"/>
    </row>
    <row r="158" spans="1:9" s="7" customFormat="1" ht="15" x14ac:dyDescent="0.2">
      <c r="A158" s="1"/>
      <c r="B158" s="1"/>
      <c r="C158" s="1"/>
      <c r="D158" s="1"/>
      <c r="E158" s="1"/>
      <c r="F158" s="1"/>
      <c r="G158" s="1"/>
      <c r="H158" s="1"/>
      <c r="I158" s="1"/>
    </row>
    <row r="159" spans="1:9" s="7" customFormat="1" ht="15" x14ac:dyDescent="0.2">
      <c r="A159" s="1"/>
      <c r="B159" s="1"/>
      <c r="C159" s="1"/>
      <c r="D159" s="1"/>
      <c r="E159" s="1"/>
      <c r="F159" s="1"/>
      <c r="G159" s="1"/>
      <c r="H159" s="1"/>
      <c r="I159" s="1"/>
    </row>
    <row r="160" spans="1:9" s="7" customFormat="1" ht="15" x14ac:dyDescent="0.2">
      <c r="A160" s="1"/>
      <c r="B160" s="1"/>
      <c r="C160" s="1"/>
      <c r="D160" s="1"/>
      <c r="E160" s="1"/>
      <c r="F160" s="1"/>
      <c r="G160" s="1"/>
      <c r="H160" s="1"/>
      <c r="I160" s="1"/>
    </row>
    <row r="161" spans="1:9" s="7" customFormat="1" ht="15" x14ac:dyDescent="0.2">
      <c r="A161" s="1"/>
      <c r="B161" s="1"/>
      <c r="C161" s="1"/>
      <c r="D161" s="1"/>
      <c r="E161" s="1"/>
      <c r="F161" s="1"/>
      <c r="G161" s="1"/>
      <c r="H161" s="1"/>
      <c r="I161" s="1"/>
    </row>
    <row r="162" spans="1:9" s="7" customFormat="1" ht="15" x14ac:dyDescent="0.2">
      <c r="A162" s="1"/>
      <c r="B162" s="1"/>
      <c r="C162" s="1"/>
      <c r="D162" s="1"/>
      <c r="E162" s="1"/>
      <c r="F162" s="1"/>
      <c r="G162" s="1"/>
      <c r="H162" s="1"/>
      <c r="I162" s="1"/>
    </row>
  </sheetData>
  <sheetProtection password="CA75" sheet="1" objects="1" scenarios="1"/>
  <mergeCells count="57">
    <mergeCell ref="B31:F31"/>
    <mergeCell ref="B50:F50"/>
    <mergeCell ref="B51:F51"/>
    <mergeCell ref="A39:I39"/>
    <mergeCell ref="B40:F40"/>
    <mergeCell ref="B41:F41"/>
    <mergeCell ref="B49:F49"/>
    <mergeCell ref="B32:I32"/>
    <mergeCell ref="B37:F37"/>
    <mergeCell ref="B36:F36"/>
    <mergeCell ref="B63:F63"/>
    <mergeCell ref="B72:G72"/>
    <mergeCell ref="B61:E61"/>
    <mergeCell ref="B65:F65"/>
    <mergeCell ref="B67:F70"/>
    <mergeCell ref="B59:F59"/>
    <mergeCell ref="B57:F57"/>
    <mergeCell ref="B42:F42"/>
    <mergeCell ref="B43:F43"/>
    <mergeCell ref="B44:F44"/>
    <mergeCell ref="B45:F45"/>
    <mergeCell ref="B46:F46"/>
    <mergeCell ref="B47:F47"/>
    <mergeCell ref="B48:F48"/>
    <mergeCell ref="B55:F55"/>
    <mergeCell ref="B56:F56"/>
    <mergeCell ref="A9:C9"/>
    <mergeCell ref="B29:F29"/>
    <mergeCell ref="E16:H16"/>
    <mergeCell ref="E18:H18"/>
    <mergeCell ref="E12:H12"/>
    <mergeCell ref="A13:D13"/>
    <mergeCell ref="F13:I13"/>
    <mergeCell ref="B25:F25"/>
    <mergeCell ref="B27:F27"/>
    <mergeCell ref="I25:I27"/>
    <mergeCell ref="A1:I1"/>
    <mergeCell ref="A2:I2"/>
    <mergeCell ref="A3:I3"/>
    <mergeCell ref="E4:I4"/>
    <mergeCell ref="E5:I5"/>
    <mergeCell ref="E7:I7"/>
    <mergeCell ref="E6:I6"/>
    <mergeCell ref="B26:F26"/>
    <mergeCell ref="E11:H11"/>
    <mergeCell ref="A14:D14"/>
    <mergeCell ref="F14:I14"/>
    <mergeCell ref="A15:I15"/>
    <mergeCell ref="A8:C8"/>
    <mergeCell ref="E8:H8"/>
    <mergeCell ref="E9:H9"/>
    <mergeCell ref="E10:H10"/>
    <mergeCell ref="B24:F24"/>
    <mergeCell ref="E20:H20"/>
    <mergeCell ref="A22:F22"/>
    <mergeCell ref="E17:H17"/>
    <mergeCell ref="E19:H19"/>
  </mergeCells>
  <conditionalFormatting sqref="B72:H72">
    <cfRule type="notContainsBlanks" dxfId="28" priority="5">
      <formula>LEN(TRIM(B72))&gt;0</formula>
    </cfRule>
  </conditionalFormatting>
  <conditionalFormatting sqref="J67">
    <cfRule type="notContainsBlanks" dxfId="27" priority="3">
      <formula>LEN(TRIM(J67))&gt;0</formula>
    </cfRule>
  </conditionalFormatting>
  <conditionalFormatting sqref="J72">
    <cfRule type="notContainsBlanks" dxfId="26" priority="2">
      <formula>LEN(TRIM(J72))&gt;0</formula>
    </cfRule>
  </conditionalFormatting>
  <conditionalFormatting sqref="H67">
    <cfRule type="notContainsBlanks" dxfId="25" priority="1">
      <formula>LEN(TRIM(H67))&gt;0</formula>
    </cfRule>
  </conditionalFormatting>
  <printOptions horizontalCentered="1"/>
  <pageMargins left="0.98425196850393704" right="0.27559055118110237" top="0.27559055118110237" bottom="0.15748031496062992" header="0.39370078740157483" footer="0.19685039370078741"/>
  <pageSetup paperSize="9" scale="43" orientation="portrait" r:id="rId1"/>
  <headerFooter alignWithMargins="0">
    <oddFooter>&amp;Lgedruckt am: &amp;D&amp;RSeite &amp;P von &amp;N</oddFooter>
  </headerFooter>
  <rowBreaks count="1" manualBreakCount="1">
    <brk id="37"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18</vt:i4>
      </vt:variant>
    </vt:vector>
  </HeadingPairs>
  <TitlesOfParts>
    <vt:vector size="33" baseType="lpstr">
      <vt:lpstr>Einstellungen</vt:lpstr>
      <vt:lpstr>Kontierung</vt:lpstr>
      <vt:lpstr>Eingabetabelle</vt:lpstr>
      <vt:lpstr>KK bis 6 Std.</vt:lpstr>
      <vt:lpstr>KK über 6 Std.</vt:lpstr>
      <vt:lpstr>KG bis 6 Std.</vt:lpstr>
      <vt:lpstr>KG über 6 Std.</vt:lpstr>
      <vt:lpstr>Hort bis 4 Std.</vt:lpstr>
      <vt:lpstr>Hort über 4 Std.</vt:lpstr>
      <vt:lpstr>Zusammenfassung2</vt:lpstr>
      <vt:lpstr>Jahr - höchstmgl EB</vt:lpstr>
      <vt:lpstr>Zusammenfassung Kostensätze</vt:lpstr>
      <vt:lpstr>Tag höchstmgl. EB</vt:lpstr>
      <vt:lpstr>Kita-Mehrbelastungsausgleichver</vt:lpstr>
      <vt:lpstr>Erläuterungen</vt:lpstr>
      <vt:lpstr>Eingabetabelle!Druckbereich</vt:lpstr>
      <vt:lpstr>Erläuterungen!Druckbereich</vt:lpstr>
      <vt:lpstr>'Hort bis 4 Std.'!Druckbereich</vt:lpstr>
      <vt:lpstr>'Hort über 4 Std.'!Druckbereich</vt:lpstr>
      <vt:lpstr>'Jahr - höchstmgl EB'!Druckbereich</vt:lpstr>
      <vt:lpstr>'KG bis 6 Std.'!Druckbereich</vt:lpstr>
      <vt:lpstr>'KG über 6 Std.'!Druckbereich</vt:lpstr>
      <vt:lpstr>'Kita-Mehrbelastungsausgleichver'!Druckbereich</vt:lpstr>
      <vt:lpstr>'KK über 6 Std.'!Druckbereich</vt:lpstr>
      <vt:lpstr>'Tag höchstmgl. EB'!Druckbereich</vt:lpstr>
      <vt:lpstr>'Zusammenfassung Kostensätze'!Druckbereich</vt:lpstr>
      <vt:lpstr>Zusammenfassung2!Druckbereich</vt:lpstr>
      <vt:lpstr>'Hort bis 4 Std.'!Drucktitel</vt:lpstr>
      <vt:lpstr>'Hort über 4 Std.'!Drucktitel</vt:lpstr>
      <vt:lpstr>'KG bis 6 Std.'!Drucktitel</vt:lpstr>
      <vt:lpstr>'KG über 6 Std.'!Drucktitel</vt:lpstr>
      <vt:lpstr>'KK bis 6 Std.'!Drucktitel</vt:lpstr>
      <vt:lpstr>'KK über 6 Std.'!Drucktitel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Jürgen Weidig</dc:creator>
  <cp:lastModifiedBy>Nicole Schulze</cp:lastModifiedBy>
  <cp:lastPrinted>2023-03-28T14:39:10Z</cp:lastPrinted>
  <dcterms:created xsi:type="dcterms:W3CDTF">2000-11-01T13:12:30Z</dcterms:created>
  <dcterms:modified xsi:type="dcterms:W3CDTF">2023-04-26T04:58:37Z</dcterms:modified>
</cp:coreProperties>
</file>