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250" windowHeight="12330"/>
  </bookViews>
  <sheets>
    <sheet name="S8aStufen_1und2_Erz.ohneAusbild" sheetId="6" r:id="rId1"/>
  </sheets>
  <calcPr calcId="145621"/>
</workbook>
</file>

<file path=xl/calcChain.xml><?xml version="1.0" encoding="utf-8"?>
<calcChain xmlns="http://schemas.openxmlformats.org/spreadsheetml/2006/main">
  <c r="O10" i="6" l="1"/>
  <c r="A12" i="6"/>
  <c r="G10" i="6"/>
  <c r="C10" i="6" l="1"/>
  <c r="B10" i="6"/>
  <c r="A10" i="6"/>
  <c r="I12" i="6" l="1"/>
  <c r="K10" i="6"/>
  <c r="J10" i="6"/>
  <c r="I10" i="6"/>
  <c r="M10" i="6" l="1"/>
  <c r="E10" i="6" l="1"/>
  <c r="K12" i="6" l="1"/>
  <c r="O12" i="6" s="1"/>
  <c r="O6" i="6"/>
  <c r="O13" i="6" l="1"/>
  <c r="I17" i="6" s="1"/>
  <c r="C12" i="6"/>
  <c r="G12" i="6" s="1"/>
  <c r="G6" i="6"/>
  <c r="G13" i="6" l="1"/>
  <c r="O23" i="6"/>
  <c r="G23" i="6" l="1"/>
  <c r="G24" i="6" s="1"/>
  <c r="A16" i="6" s="1"/>
  <c r="A17" i="6"/>
  <c r="O24" i="6"/>
  <c r="I16" i="6" s="1"/>
  <c r="O25" i="6"/>
  <c r="O26" i="6" l="1"/>
  <c r="O27" i="6" s="1"/>
  <c r="I15" i="6"/>
  <c r="L15" i="6" s="1"/>
  <c r="J16" i="6" s="1"/>
  <c r="L16" i="6" s="1"/>
  <c r="J17" i="6" s="1"/>
  <c r="L17" i="6" s="1"/>
  <c r="O18" i="6" s="1"/>
  <c r="G25" i="6"/>
  <c r="O20" i="6" l="1"/>
  <c r="O22" i="6"/>
  <c r="O19" i="6"/>
  <c r="O21" i="6"/>
  <c r="G26" i="6"/>
  <c r="A15" i="6"/>
  <c r="D15" i="6" s="1"/>
  <c r="B16" i="6" l="1"/>
  <c r="D16" i="6" s="1"/>
  <c r="B17" i="6" s="1"/>
  <c r="D17" i="6" s="1"/>
  <c r="G18" i="6" s="1"/>
  <c r="O28" i="6"/>
  <c r="G27" i="6"/>
  <c r="G22" i="6" l="1"/>
  <c r="G19" i="6"/>
  <c r="G21" i="6"/>
  <c r="G20" i="6"/>
  <c r="I32" i="6"/>
  <c r="I33" i="6" s="1"/>
  <c r="O30" i="6"/>
  <c r="G28" i="6" l="1"/>
  <c r="A32" i="6" s="1"/>
  <c r="A33" i="6" s="1"/>
  <c r="G30" i="6" l="1"/>
</calcChain>
</file>

<file path=xl/sharedStrings.xml><?xml version="1.0" encoding="utf-8"?>
<sst xmlns="http://schemas.openxmlformats.org/spreadsheetml/2006/main" count="136" uniqueCount="83">
  <si>
    <t>vermögenswirksame Leistungen AGA</t>
  </si>
  <si>
    <t>Brutto</t>
  </si>
  <si>
    <t>Jahressonderzahlung § 20 (3)TVöD (aus Monat Juli/Aug./Sept.d.J.)</t>
  </si>
  <si>
    <t>Summe : 3</t>
  </si>
  <si>
    <t>(:12 Monate)</t>
  </si>
  <si>
    <t>Leistungsentgelt § 18 (3) TVöD  6 % vom Grundgehalt September d. Jahres</t>
  </si>
  <si>
    <t>x 6 %</t>
  </si>
  <si>
    <t>:12 Monate</t>
  </si>
  <si>
    <t>Arbeitgeber-Brutto</t>
  </si>
  <si>
    <t>Summe:</t>
  </si>
  <si>
    <t xml:space="preserve">Krankenversicherung / Gesamt 14,6 % </t>
  </si>
  <si>
    <t>14,6% : 2</t>
  </si>
  <si>
    <t>AGA</t>
  </si>
  <si>
    <t xml:space="preserve">AGA </t>
  </si>
  <si>
    <t>zuzgl. ZVK-Brutto</t>
  </si>
  <si>
    <t>AGA-ZB</t>
  </si>
  <si>
    <t>AGA-Umlage</t>
  </si>
  <si>
    <t>pauschale Steuer AGA</t>
  </si>
  <si>
    <t>pauschale Soli AGA</t>
  </si>
  <si>
    <t xml:space="preserve">ergibt: SV-Brutto </t>
  </si>
  <si>
    <t>ergibt:</t>
  </si>
  <si>
    <t>(svfrei) =</t>
  </si>
  <si>
    <t>(ZB) - =</t>
  </si>
  <si>
    <t>AGBrutto - =</t>
  </si>
  <si>
    <t xml:space="preserve"> SV-Brutto </t>
  </si>
  <si>
    <t>ergibt das SV-Brutto</t>
  </si>
  <si>
    <t>Nebenrechnung Umlagen:</t>
  </si>
  <si>
    <r>
      <rPr>
        <sz val="11"/>
        <color rgb="FF0070C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Juli </t>
    </r>
  </si>
  <si>
    <r>
      <rPr>
        <sz val="11"/>
        <color rgb="FF0070C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August  </t>
    </r>
  </si>
  <si>
    <r>
      <rPr>
        <sz val="11"/>
        <color rgb="FF0070C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September</t>
    </r>
  </si>
  <si>
    <r>
      <t xml:space="preserve"> </t>
    </r>
    <r>
      <rPr>
        <sz val="11"/>
        <rFont val="Calibri"/>
        <family val="2"/>
        <scheme val="minor"/>
      </rPr>
      <t>(West</t>
    </r>
    <r>
      <rPr>
        <sz val="11"/>
        <color rgb="FF0070C0"/>
        <rFont val="Calibri"/>
        <family val="2"/>
        <scheme val="minor"/>
      </rPr>
      <t xml:space="preserve">/Ost </t>
    </r>
    <r>
      <rPr>
        <sz val="11"/>
        <rFont val="Calibri"/>
        <family val="2"/>
        <scheme val="minor"/>
      </rPr>
      <t>nach Entgeltstufen 1-8)</t>
    </r>
  </si>
  <si>
    <r>
      <t>*</t>
    </r>
    <r>
      <rPr>
        <sz val="11"/>
        <rFont val="Calibri"/>
        <family val="2"/>
        <scheme val="minor"/>
      </rPr>
      <t xml:space="preserve">Bemessungssatz Weihnachtsgeld für 3 Jahre </t>
    </r>
  </si>
  <si>
    <t>ZVK 01.07.2016</t>
  </si>
  <si>
    <t>ZVK 01.07.2017</t>
  </si>
  <si>
    <t xml:space="preserve">  zum materiellen Stand 2015 eingefroren </t>
  </si>
  <si>
    <t>SV-Brutto</t>
  </si>
  <si>
    <t xml:space="preserve">         F 2</t>
  </si>
  <si>
    <t xml:space="preserve">        F 1</t>
  </si>
  <si>
    <t xml:space="preserve">TVöD AGA-Brutto Stand: </t>
  </si>
  <si>
    <t xml:space="preserve">für Erzieher(innen) im 1. Ausbildungsjahr      </t>
  </si>
  <si>
    <t xml:space="preserve"> für Erzieher(innen) ab 2. Ausbildungsjahr      </t>
  </si>
  <si>
    <t xml:space="preserve">TVöD Sondertarif S8a Stufe 1 zum Tabellenentgelt </t>
  </si>
  <si>
    <t xml:space="preserve">TVöD Sondertarif S8a Stufe 2 zum Tabellenentgelt </t>
  </si>
  <si>
    <t xml:space="preserve">Einsatz im </t>
  </si>
  <si>
    <t xml:space="preserve">mit Kennzeichnung F1 und </t>
  </si>
  <si>
    <t xml:space="preserve"> mit Kennzeichnung F2 und </t>
  </si>
  <si>
    <t xml:space="preserve"> Einsatz im </t>
  </si>
  <si>
    <t>ergibt im Jahr:</t>
  </si>
  <si>
    <t>als Berechnungsgrundlage des Trägers für den Zuschuss durch den Landkreis</t>
  </si>
  <si>
    <t>Potsdam-Mittelmark für eine Vollzeitkraft im 1. Lehrjahr.</t>
  </si>
  <si>
    <t>Potsdam-Mittelmark für eine Vollzeitkraft ab 2. Lehrjahr.</t>
  </si>
  <si>
    <t xml:space="preserve">Arbeitgeberbrutto     -   S8a Stufe 1  </t>
  </si>
  <si>
    <t>Arbeitgeberbrutto    -    S8a Stufe 2</t>
  </si>
  <si>
    <t>Leistungsentgelt § 18 (3) TVöD  6 % vom Grundgehalt September d.lfd.Jahres</t>
  </si>
  <si>
    <t>Jahressonderzahlung § 20 (3)TVöD (aus Monat Juli/Aug./Sept.d.lfd.Jahres)</t>
  </si>
  <si>
    <t>65,92 % (zuvor 67,50 %)</t>
  </si>
  <si>
    <t xml:space="preserve">                                                        </t>
  </si>
  <si>
    <t xml:space="preserve">ZVK 01.07.2018 </t>
  </si>
  <si>
    <t>hier: '-vmwL:</t>
  </si>
  <si>
    <t>ZVK 01.07.2019</t>
  </si>
  <si>
    <t>ZVK 01.07.2020</t>
  </si>
  <si>
    <t>ZVK 01.07.2021</t>
  </si>
  <si>
    <t>ZVK 01.07.2022</t>
  </si>
  <si>
    <t>ZVK 01.07.2023</t>
  </si>
  <si>
    <t>und 1,10 % Umlage</t>
  </si>
  <si>
    <t>ZVK 01.07.2024</t>
  </si>
  <si>
    <t>ZVK 01.07.2025</t>
  </si>
  <si>
    <t>ZVK 01.07.2026</t>
  </si>
  <si>
    <t xml:space="preserve">ZVK </t>
  </si>
  <si>
    <t>3,05% : 2</t>
  </si>
  <si>
    <t xml:space="preserve">Pflegevers. / Gesamt 3,05 % </t>
  </si>
  <si>
    <t xml:space="preserve">Rentenversicherung / Gesamt 18,6 % </t>
  </si>
  <si>
    <t>18,6% : 2</t>
  </si>
  <si>
    <t>Arbeitslosenversicherung / Gesamt 2,50 %</t>
  </si>
  <si>
    <r>
      <t xml:space="preserve">(Stand: </t>
    </r>
    <r>
      <rPr>
        <sz val="11"/>
        <color rgb="FF0070C0"/>
        <rFont val="Calibri"/>
        <family val="2"/>
        <scheme val="minor"/>
      </rPr>
      <t>01.07.2018</t>
    </r>
    <r>
      <rPr>
        <sz val="11"/>
        <color theme="1"/>
        <rFont val="Calibri"/>
        <family val="2"/>
        <scheme val="minor"/>
      </rPr>
      <t>)</t>
    </r>
  </si>
  <si>
    <t>Durchschnittssatz 2019:</t>
  </si>
  <si>
    <t>Tarif neu</t>
  </si>
  <si>
    <r>
      <t xml:space="preserve"> </t>
    </r>
    <r>
      <rPr>
        <sz val="9"/>
        <color rgb="FF0070C0"/>
        <rFont val="Calibri"/>
        <family val="2"/>
        <scheme val="minor"/>
      </rPr>
      <t>(ab 03/2020)</t>
    </r>
  </si>
  <si>
    <r>
      <t xml:space="preserve">(Stand: </t>
    </r>
    <r>
      <rPr>
        <sz val="11"/>
        <color rgb="FF0070C0"/>
        <rFont val="Calibri"/>
        <family val="2"/>
        <scheme val="minor"/>
      </rPr>
      <t>01.07.2019</t>
    </r>
    <r>
      <rPr>
        <sz val="11"/>
        <color theme="1"/>
        <rFont val="Calibri"/>
        <family val="2"/>
        <scheme val="minor"/>
      </rPr>
      <t>)</t>
    </r>
  </si>
  <si>
    <t xml:space="preserve"> Stand: 01.11.2019</t>
  </si>
  <si>
    <t>x 69,97%</t>
  </si>
  <si>
    <t>(ab 03/2020)</t>
  </si>
  <si>
    <t>Pauschalsätze in PM § 10 (2) KitaPersV für 2020 -  nichtausgebildetes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</si>
</sst>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0.000%"/>
    <numFmt numFmtId="165" formatCode="_-* #,##0.00\ [$€-407]_-;\-* #,##0.00\ [$€-407]_-;_-* &quot;-&quot;??\ [$€-407]_-;_-@_-"/>
    <numFmt numFmtId="166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8" fontId="0" fillId="0" borderId="0" xfId="0" applyNumberFormat="1"/>
    <xf numFmtId="4" fontId="0" fillId="0" borderId="0" xfId="0" applyNumberFormat="1"/>
    <xf numFmtId="8" fontId="0" fillId="0" borderId="0" xfId="0" applyNumberFormat="1" applyBorder="1"/>
    <xf numFmtId="8" fontId="2" fillId="0" borderId="0" xfId="0" applyNumberFormat="1" applyFont="1"/>
    <xf numFmtId="0" fontId="0" fillId="4" borderId="3" xfId="0" applyFill="1" applyBorder="1"/>
    <xf numFmtId="0" fontId="0" fillId="4" borderId="4" xfId="0" applyFill="1" applyBorder="1"/>
    <xf numFmtId="0" fontId="0" fillId="0" borderId="10" xfId="0" applyBorder="1"/>
    <xf numFmtId="0" fontId="0" fillId="2" borderId="0" xfId="0" applyFill="1" applyBorder="1"/>
    <xf numFmtId="0" fontId="0" fillId="0" borderId="11" xfId="0" applyBorder="1"/>
    <xf numFmtId="2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4" xfId="0" applyFill="1" applyBorder="1"/>
    <xf numFmtId="8" fontId="0" fillId="0" borderId="7" xfId="0" applyNumberFormat="1" applyFill="1" applyBorder="1"/>
    <xf numFmtId="0" fontId="2" fillId="0" borderId="10" xfId="0" applyFont="1" applyBorder="1"/>
    <xf numFmtId="0" fontId="2" fillId="0" borderId="0" xfId="0" applyFont="1" applyBorder="1"/>
    <xf numFmtId="0" fontId="2" fillId="0" borderId="7" xfId="0" applyFont="1" applyBorder="1"/>
    <xf numFmtId="0" fontId="3" fillId="0" borderId="10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/>
    <xf numFmtId="8" fontId="4" fillId="0" borderId="0" xfId="0" applyNumberFormat="1" applyFont="1"/>
    <xf numFmtId="8" fontId="0" fillId="2" borderId="10" xfId="0" applyNumberFormat="1" applyFill="1" applyBorder="1"/>
    <xf numFmtId="8" fontId="0" fillId="2" borderId="1" xfId="0" applyNumberFormat="1" applyFill="1" applyBorder="1"/>
    <xf numFmtId="0" fontId="0" fillId="0" borderId="7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left"/>
    </xf>
    <xf numFmtId="4" fontId="5" fillId="0" borderId="0" xfId="0" applyNumberFormat="1" applyFont="1"/>
    <xf numFmtId="0" fontId="6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0" fillId="0" borderId="0" xfId="0" applyAlignment="1">
      <alignment horizontal="left"/>
    </xf>
    <xf numFmtId="10" fontId="4" fillId="0" borderId="0" xfId="0" applyNumberFormat="1" applyFo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14" fontId="0" fillId="6" borderId="5" xfId="0" applyNumberFormat="1" applyFill="1" applyBorder="1"/>
    <xf numFmtId="8" fontId="2" fillId="0" borderId="2" xfId="0" applyNumberFormat="1" applyFont="1" applyBorder="1"/>
    <xf numFmtId="0" fontId="0" fillId="4" borderId="13" xfId="0" applyFill="1" applyBorder="1"/>
    <xf numFmtId="0" fontId="7" fillId="0" borderId="0" xfId="0" applyFont="1"/>
    <xf numFmtId="0" fontId="0" fillId="4" borderId="0" xfId="0" applyFill="1"/>
    <xf numFmtId="0" fontId="0" fillId="4" borderId="15" xfId="0" applyFill="1" applyBorder="1" applyAlignment="1">
      <alignment horizontal="right"/>
    </xf>
    <xf numFmtId="0" fontId="0" fillId="4" borderId="15" xfId="0" applyFill="1" applyBorder="1"/>
    <xf numFmtId="0" fontId="0" fillId="4" borderId="4" xfId="0" applyFill="1" applyBorder="1" applyAlignment="1">
      <alignment horizontal="right"/>
    </xf>
    <xf numFmtId="165" fontId="0" fillId="0" borderId="9" xfId="0" applyNumberFormat="1" applyFill="1" applyBorder="1"/>
    <xf numFmtId="165" fontId="2" fillId="4" borderId="1" xfId="0" applyNumberFormat="1" applyFont="1" applyFill="1" applyBorder="1"/>
    <xf numFmtId="8" fontId="0" fillId="2" borderId="0" xfId="0" applyNumberFormat="1" applyFill="1" applyBorder="1" applyAlignment="1">
      <alignment horizontal="left"/>
    </xf>
    <xf numFmtId="0" fontId="2" fillId="0" borderId="0" xfId="0" applyFont="1" applyFill="1"/>
    <xf numFmtId="0" fontId="1" fillId="0" borderId="7" xfId="0" applyFont="1" applyBorder="1"/>
    <xf numFmtId="0" fontId="1" fillId="0" borderId="0" xfId="0" applyFont="1" applyBorder="1"/>
    <xf numFmtId="0" fontId="1" fillId="2" borderId="0" xfId="0" applyFont="1" applyFill="1" applyBorder="1"/>
    <xf numFmtId="0" fontId="1" fillId="0" borderId="7" xfId="0" applyFont="1" applyFill="1" applyBorder="1"/>
    <xf numFmtId="0" fontId="1" fillId="0" borderId="0" xfId="0" applyFont="1" applyFill="1" applyBorder="1" applyAlignment="1">
      <alignment horizontal="right"/>
    </xf>
    <xf numFmtId="8" fontId="1" fillId="0" borderId="7" xfId="0" applyNumberFormat="1" applyFont="1" applyFill="1" applyBorder="1"/>
    <xf numFmtId="0" fontId="1" fillId="4" borderId="5" xfId="0" applyFont="1" applyFill="1" applyBorder="1"/>
    <xf numFmtId="8" fontId="2" fillId="0" borderId="6" xfId="0" applyNumberFormat="1" applyFont="1" applyBorder="1"/>
    <xf numFmtId="8" fontId="8" fillId="0" borderId="7" xfId="0" applyNumberFormat="1" applyFont="1" applyBorder="1"/>
    <xf numFmtId="0" fontId="2" fillId="0" borderId="1" xfId="0" applyFont="1" applyBorder="1"/>
    <xf numFmtId="8" fontId="2" fillId="2" borderId="1" xfId="0" applyNumberFormat="1" applyFont="1" applyFill="1" applyBorder="1"/>
    <xf numFmtId="10" fontId="2" fillId="0" borderId="0" xfId="0" applyNumberFormat="1" applyFont="1" applyBorder="1"/>
    <xf numFmtId="0" fontId="0" fillId="0" borderId="0" xfId="0" applyFont="1" applyBorder="1"/>
    <xf numFmtId="8" fontId="0" fillId="0" borderId="7" xfId="0" applyNumberFormat="1" applyFont="1" applyBorder="1"/>
    <xf numFmtId="8" fontId="0" fillId="0" borderId="6" xfId="0" applyNumberFormat="1" applyFont="1" applyBorder="1"/>
    <xf numFmtId="10" fontId="2" fillId="0" borderId="0" xfId="0" applyNumberFormat="1" applyFont="1"/>
    <xf numFmtId="8" fontId="2" fillId="0" borderId="10" xfId="0" applyNumberFormat="1" applyFont="1" applyBorder="1"/>
    <xf numFmtId="8" fontId="2" fillId="0" borderId="0" xfId="0" applyNumberFormat="1" applyFont="1" applyBorder="1"/>
    <xf numFmtId="164" fontId="2" fillId="0" borderId="0" xfId="0" applyNumberFormat="1" applyFont="1" applyFill="1" applyBorder="1"/>
    <xf numFmtId="8" fontId="2" fillId="0" borderId="12" xfId="0" applyNumberFormat="1" applyFont="1" applyBorder="1"/>
    <xf numFmtId="0" fontId="2" fillId="0" borderId="0" xfId="0" applyFont="1" applyFill="1" applyBorder="1" applyAlignment="1">
      <alignment horizontal="right"/>
    </xf>
    <xf numFmtId="8" fontId="2" fillId="3" borderId="7" xfId="0" applyNumberFormat="1" applyFont="1" applyFill="1" applyBorder="1"/>
    <xf numFmtId="165" fontId="8" fillId="4" borderId="16" xfId="0" applyNumberFormat="1" applyFont="1" applyFill="1" applyBorder="1"/>
    <xf numFmtId="8" fontId="2" fillId="0" borderId="7" xfId="0" applyNumberFormat="1" applyFont="1" applyBorder="1"/>
    <xf numFmtId="10" fontId="2" fillId="0" borderId="0" xfId="0" applyNumberFormat="1" applyFont="1" applyAlignment="1">
      <alignment horizontal="left"/>
    </xf>
    <xf numFmtId="166" fontId="4" fillId="2" borderId="0" xfId="0" applyNumberFormat="1" applyFont="1" applyFill="1" applyBorder="1"/>
    <xf numFmtId="8" fontId="4" fillId="2" borderId="0" xfId="0" applyNumberFormat="1" applyFont="1" applyFill="1" applyBorder="1"/>
    <xf numFmtId="8" fontId="2" fillId="2" borderId="10" xfId="0" applyNumberFormat="1" applyFont="1" applyFill="1" applyBorder="1"/>
    <xf numFmtId="8" fontId="8" fillId="0" borderId="10" xfId="0" applyNumberFormat="1" applyFont="1" applyBorder="1"/>
    <xf numFmtId="8" fontId="0" fillId="2" borderId="0" xfId="0" applyNumberFormat="1" applyFont="1" applyFill="1" applyBorder="1"/>
    <xf numFmtId="8" fontId="0" fillId="2" borderId="0" xfId="0" applyNumberFormat="1" applyFont="1" applyFill="1" applyBorder="1" applyAlignment="1">
      <alignment horizontal="left"/>
    </xf>
    <xf numFmtId="0" fontId="1" fillId="0" borderId="0" xfId="0" quotePrefix="1" applyFont="1" applyFill="1" applyBorder="1"/>
    <xf numFmtId="0" fontId="1" fillId="5" borderId="0" xfId="0" quotePrefix="1" applyFont="1" applyFill="1" applyBorder="1"/>
    <xf numFmtId="0" fontId="9" fillId="0" borderId="10" xfId="0" applyFont="1" applyBorder="1"/>
    <xf numFmtId="4" fontId="9" fillId="0" borderId="1" xfId="0" applyNumberFormat="1" applyFont="1" applyBorder="1" applyAlignment="1">
      <alignment horizontal="center"/>
    </xf>
    <xf numFmtId="8" fontId="2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FF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workbookViewId="0">
      <selection activeCell="J39" sqref="J39"/>
    </sheetView>
  </sheetViews>
  <sheetFormatPr baseColWidth="10" defaultRowHeight="15" x14ac:dyDescent="0.25"/>
  <cols>
    <col min="1" max="1" width="10.28515625" customWidth="1"/>
    <col min="2" max="2" width="10.7109375" customWidth="1"/>
    <col min="3" max="3" width="13.140625" customWidth="1"/>
    <col min="4" max="4" width="10.5703125" customWidth="1"/>
    <col min="5" max="5" width="11.85546875" customWidth="1"/>
    <col min="6" max="6" width="12.28515625" customWidth="1"/>
    <col min="7" max="7" width="10.7109375" customWidth="1"/>
    <col min="8" max="8" width="1.7109375" customWidth="1"/>
    <col min="9" max="9" width="10.7109375" customWidth="1"/>
    <col min="10" max="10" width="9.7109375" customWidth="1"/>
    <col min="11" max="11" width="13.7109375" customWidth="1"/>
    <col min="12" max="12" width="9.85546875" customWidth="1"/>
    <col min="13" max="13" width="12.28515625" customWidth="1"/>
    <col min="14" max="14" width="12.7109375" customWidth="1"/>
    <col min="15" max="15" width="10.7109375" customWidth="1"/>
    <col min="16" max="16" width="14" customWidth="1"/>
    <col min="17" max="17" width="6.5703125" customWidth="1"/>
    <col min="18" max="18" width="22.28515625" customWidth="1"/>
    <col min="19" max="19" width="6.140625" customWidth="1"/>
    <col min="20" max="20" width="6" customWidth="1"/>
    <col min="21" max="21" width="5.28515625" customWidth="1"/>
    <col min="22" max="22" width="6.28515625" customWidth="1"/>
    <col min="23" max="23" width="6.42578125" customWidth="1"/>
    <col min="24" max="25" width="5.7109375" customWidth="1"/>
    <col min="26" max="26" width="3.28515625" customWidth="1"/>
  </cols>
  <sheetData>
    <row r="1" spans="1:23" x14ac:dyDescent="0.25">
      <c r="A1" s="44" t="s">
        <v>82</v>
      </c>
      <c r="B1" s="44"/>
      <c r="C1" s="44"/>
      <c r="D1" s="44"/>
      <c r="E1" s="44"/>
      <c r="F1" s="44"/>
      <c r="G1" s="44"/>
      <c r="N1" t="s">
        <v>79</v>
      </c>
    </row>
    <row r="2" spans="1:23" ht="15.75" thickBot="1" x14ac:dyDescent="0.3">
      <c r="A2" t="s">
        <v>39</v>
      </c>
      <c r="G2" s="45" t="s">
        <v>37</v>
      </c>
      <c r="I2" t="s">
        <v>40</v>
      </c>
      <c r="O2" s="45" t="s">
        <v>36</v>
      </c>
    </row>
    <row r="3" spans="1:23" x14ac:dyDescent="0.25">
      <c r="A3" s="9" t="s">
        <v>51</v>
      </c>
      <c r="B3" s="10"/>
      <c r="C3" s="10"/>
      <c r="D3" s="16"/>
      <c r="E3" s="1" t="s">
        <v>38</v>
      </c>
      <c r="F3" s="1"/>
      <c r="G3" s="41">
        <v>43678</v>
      </c>
      <c r="I3" s="9" t="s">
        <v>52</v>
      </c>
      <c r="J3" s="10"/>
      <c r="K3" s="10"/>
      <c r="L3" s="16"/>
      <c r="M3" s="1" t="s">
        <v>38</v>
      </c>
      <c r="N3" s="1"/>
      <c r="O3" s="41">
        <v>43678</v>
      </c>
    </row>
    <row r="4" spans="1:23" x14ac:dyDescent="0.25">
      <c r="A4" s="11" t="s">
        <v>41</v>
      </c>
      <c r="B4" s="2"/>
      <c r="C4" s="2"/>
      <c r="D4" s="2"/>
      <c r="E4" s="2"/>
      <c r="F4" s="42">
        <v>2792.04</v>
      </c>
      <c r="G4" s="53"/>
      <c r="I4" s="11" t="s">
        <v>42</v>
      </c>
      <c r="J4" s="2"/>
      <c r="K4" s="2"/>
      <c r="L4" s="2"/>
      <c r="M4" s="2"/>
      <c r="N4" s="42">
        <v>3005.83</v>
      </c>
      <c r="O4" s="20"/>
    </row>
    <row r="5" spans="1:23" x14ac:dyDescent="0.25">
      <c r="A5" s="11" t="s">
        <v>0</v>
      </c>
      <c r="B5" s="2"/>
      <c r="C5" s="2"/>
      <c r="D5" s="2"/>
      <c r="E5" s="2"/>
      <c r="F5" s="42">
        <v>6.65</v>
      </c>
      <c r="G5" s="53"/>
      <c r="I5" s="11" t="s">
        <v>0</v>
      </c>
      <c r="J5" s="2"/>
      <c r="K5" s="2"/>
      <c r="L5" s="2"/>
      <c r="M5" s="2"/>
      <c r="N5" s="42">
        <v>6.65</v>
      </c>
      <c r="O5" s="20"/>
      <c r="P5" s="34"/>
      <c r="Q5" s="34"/>
      <c r="R5" s="34"/>
    </row>
    <row r="6" spans="1:23" ht="15.75" thickBot="1" x14ac:dyDescent="0.3">
      <c r="A6" s="11" t="s">
        <v>1</v>
      </c>
      <c r="B6" s="2"/>
      <c r="C6" s="2"/>
      <c r="D6" s="2"/>
      <c r="E6" s="2"/>
      <c r="F6" s="54"/>
      <c r="G6" s="60">
        <f>F4+F5</f>
        <v>2798.69</v>
      </c>
      <c r="H6" s="5"/>
      <c r="I6" s="11" t="s">
        <v>1</v>
      </c>
      <c r="J6" s="2"/>
      <c r="K6" s="2"/>
      <c r="L6" s="2"/>
      <c r="M6" s="2"/>
      <c r="N6" s="19"/>
      <c r="O6" s="60">
        <f>N4+N5</f>
        <v>3012.48</v>
      </c>
      <c r="P6" s="52"/>
      <c r="Q6" s="52"/>
      <c r="R6" s="52"/>
    </row>
    <row r="7" spans="1:23" ht="15.75" thickBot="1" x14ac:dyDescent="0.3">
      <c r="A7" s="86" t="s">
        <v>76</v>
      </c>
      <c r="B7" s="87">
        <v>2829.77</v>
      </c>
      <c r="C7" s="2"/>
      <c r="D7" s="2"/>
      <c r="E7" s="2"/>
      <c r="F7" s="54"/>
      <c r="G7" s="76"/>
      <c r="H7" s="5"/>
      <c r="I7" s="86" t="s">
        <v>76</v>
      </c>
      <c r="J7" s="87">
        <v>3036.91</v>
      </c>
      <c r="K7" s="2"/>
      <c r="L7" s="2"/>
      <c r="M7" s="2"/>
      <c r="N7" s="19"/>
      <c r="O7" s="76"/>
      <c r="P7" s="52"/>
      <c r="Q7" s="52"/>
      <c r="R7" s="52"/>
    </row>
    <row r="8" spans="1:23" x14ac:dyDescent="0.25">
      <c r="A8" s="11" t="s">
        <v>54</v>
      </c>
      <c r="B8" s="2"/>
      <c r="C8" s="2"/>
      <c r="D8" s="2"/>
      <c r="E8" s="2"/>
      <c r="F8" s="54"/>
      <c r="G8" s="53"/>
      <c r="I8" s="11" t="s">
        <v>2</v>
      </c>
      <c r="J8" s="2"/>
      <c r="K8" s="2"/>
      <c r="L8" s="2"/>
      <c r="M8" s="2"/>
      <c r="N8" s="54"/>
      <c r="O8" s="53"/>
      <c r="P8" s="24" t="s">
        <v>31</v>
      </c>
      <c r="Q8" s="25"/>
      <c r="R8" s="25"/>
      <c r="S8" s="25"/>
    </row>
    <row r="9" spans="1:23" x14ac:dyDescent="0.25">
      <c r="A9" s="11" t="s">
        <v>27</v>
      </c>
      <c r="B9" s="2" t="s">
        <v>28</v>
      </c>
      <c r="C9" s="2" t="s">
        <v>29</v>
      </c>
      <c r="D9" s="2" t="s">
        <v>3</v>
      </c>
      <c r="E9" s="2" t="s">
        <v>4</v>
      </c>
      <c r="F9" s="84"/>
      <c r="G9" s="53"/>
      <c r="I9" s="11" t="s">
        <v>27</v>
      </c>
      <c r="J9" s="2" t="s">
        <v>28</v>
      </c>
      <c r="K9" s="2" t="s">
        <v>29</v>
      </c>
      <c r="L9" s="2" t="s">
        <v>3</v>
      </c>
      <c r="M9" s="2" t="s">
        <v>4</v>
      </c>
      <c r="N9" s="85"/>
      <c r="O9" s="53"/>
      <c r="P9" s="34" t="s">
        <v>34</v>
      </c>
      <c r="Q9" s="35"/>
      <c r="R9" s="35"/>
      <c r="S9" s="25"/>
      <c r="T9" s="25"/>
      <c r="U9" s="25"/>
      <c r="V9" s="25"/>
      <c r="W9" s="25"/>
    </row>
    <row r="10" spans="1:23" x14ac:dyDescent="0.25">
      <c r="A10" s="69">
        <f>(B7)</f>
        <v>2829.77</v>
      </c>
      <c r="B10" s="70">
        <f>(B7)</f>
        <v>2829.77</v>
      </c>
      <c r="C10" s="70">
        <f>(B7)</f>
        <v>2829.77</v>
      </c>
      <c r="D10" s="23" t="s">
        <v>77</v>
      </c>
      <c r="E10" s="7">
        <f>C10/12</f>
        <v>235.81416666666667</v>
      </c>
      <c r="F10" s="19" t="s">
        <v>80</v>
      </c>
      <c r="G10" s="60">
        <f>E10*69.97%</f>
        <v>164.99917241666665</v>
      </c>
      <c r="H10" s="5"/>
      <c r="I10" s="69">
        <f>(J7)</f>
        <v>3036.91</v>
      </c>
      <c r="J10" s="70">
        <f>(J7)</f>
        <v>3036.91</v>
      </c>
      <c r="K10" s="88">
        <f>(J7)</f>
        <v>3036.91</v>
      </c>
      <c r="L10" s="33" t="s">
        <v>81</v>
      </c>
      <c r="M10" s="7">
        <f>K10/12</f>
        <v>253.07583333333332</v>
      </c>
      <c r="N10" s="19" t="s">
        <v>80</v>
      </c>
      <c r="O10" s="60">
        <f>M10*69.97%</f>
        <v>177.07716058333332</v>
      </c>
      <c r="P10" s="8"/>
      <c r="Q10" s="38">
        <v>2016</v>
      </c>
      <c r="R10" s="8" t="s">
        <v>55</v>
      </c>
      <c r="S10" s="25"/>
      <c r="T10" s="25"/>
      <c r="U10" s="25"/>
      <c r="V10" s="25"/>
      <c r="W10" s="25"/>
    </row>
    <row r="11" spans="1:23" x14ac:dyDescent="0.25">
      <c r="A11" s="11" t="s">
        <v>53</v>
      </c>
      <c r="B11" s="2"/>
      <c r="C11" s="2"/>
      <c r="D11" s="2"/>
      <c r="E11" s="2"/>
      <c r="F11" s="54"/>
      <c r="G11" s="53"/>
      <c r="I11" s="18" t="s">
        <v>5</v>
      </c>
      <c r="J11" s="19"/>
      <c r="K11" s="19"/>
      <c r="L11" s="2"/>
      <c r="M11" s="2"/>
      <c r="N11" s="54"/>
      <c r="O11" s="20"/>
      <c r="P11" s="37"/>
      <c r="Q11" s="36">
        <v>2017</v>
      </c>
      <c r="R11" s="77">
        <v>0.61539999999999995</v>
      </c>
      <c r="S11" s="25"/>
      <c r="T11" s="25"/>
      <c r="U11" s="25"/>
      <c r="V11" s="25"/>
      <c r="W11" s="25"/>
    </row>
    <row r="12" spans="1:23" x14ac:dyDescent="0.25">
      <c r="A12" s="69">
        <f>(B7)</f>
        <v>2829.77</v>
      </c>
      <c r="B12" s="2" t="s">
        <v>6</v>
      </c>
      <c r="C12" s="7">
        <f>A12*6%</f>
        <v>169.78619999999998</v>
      </c>
      <c r="D12" s="2" t="s">
        <v>7</v>
      </c>
      <c r="E12" s="2"/>
      <c r="F12" s="54"/>
      <c r="G12" s="60">
        <f>C12/12</f>
        <v>14.148849999999998</v>
      </c>
      <c r="H12" s="5"/>
      <c r="I12" s="69">
        <f>(J7)</f>
        <v>3036.91</v>
      </c>
      <c r="J12" s="2" t="s">
        <v>6</v>
      </c>
      <c r="K12" s="7">
        <f>I12*6%</f>
        <v>182.21459999999999</v>
      </c>
      <c r="L12" s="2" t="s">
        <v>7</v>
      </c>
      <c r="M12" s="2"/>
      <c r="N12" s="54"/>
      <c r="O12" s="60">
        <f>K12/12</f>
        <v>15.18455</v>
      </c>
      <c r="Q12" s="36">
        <v>2018</v>
      </c>
      <c r="R12" s="77">
        <v>0.59630000000000005</v>
      </c>
    </row>
    <row r="13" spans="1:23" x14ac:dyDescent="0.25">
      <c r="A13" s="11" t="s">
        <v>8</v>
      </c>
      <c r="B13" s="2"/>
      <c r="C13" s="2"/>
      <c r="D13" s="2"/>
      <c r="E13" s="2"/>
      <c r="F13" s="19" t="s">
        <v>9</v>
      </c>
      <c r="G13" s="61">
        <f>SUM(G6+G10+G12)</f>
        <v>2977.8380224166667</v>
      </c>
      <c r="H13" s="5"/>
      <c r="I13" s="11" t="s">
        <v>8</v>
      </c>
      <c r="J13" s="2"/>
      <c r="K13" s="2"/>
      <c r="L13" s="2"/>
      <c r="M13" s="2"/>
      <c r="N13" s="19" t="s">
        <v>9</v>
      </c>
      <c r="O13" s="61">
        <f>SUM(O6+O10+O12)</f>
        <v>3204.7417105833333</v>
      </c>
      <c r="Q13" s="36">
        <v>2019</v>
      </c>
      <c r="R13" s="89">
        <v>0.65200000000000002</v>
      </c>
    </row>
    <row r="14" spans="1:23" x14ac:dyDescent="0.25">
      <c r="A14" s="31" t="s">
        <v>26</v>
      </c>
      <c r="B14" s="12"/>
      <c r="C14" s="12"/>
      <c r="D14" s="12"/>
      <c r="E14" s="12"/>
      <c r="F14" s="55"/>
      <c r="G14" s="53"/>
      <c r="I14" s="30" t="s">
        <v>26</v>
      </c>
      <c r="J14" s="12"/>
      <c r="K14" s="12"/>
      <c r="L14" s="12"/>
      <c r="M14" s="12"/>
      <c r="N14" s="12"/>
      <c r="O14" s="3"/>
      <c r="P14" s="35"/>
      <c r="Q14" s="39">
        <v>2020</v>
      </c>
      <c r="R14" s="77">
        <v>0.69969999999999999</v>
      </c>
    </row>
    <row r="15" spans="1:23" x14ac:dyDescent="0.25">
      <c r="A15" s="80">
        <f>G25</f>
        <v>32.683068246583332</v>
      </c>
      <c r="B15" s="78">
        <v>-13.3</v>
      </c>
      <c r="C15" s="12" t="s">
        <v>21</v>
      </c>
      <c r="D15" s="83">
        <f>A15+B15</f>
        <v>19.383068246583331</v>
      </c>
      <c r="E15" s="12"/>
      <c r="F15" s="55"/>
      <c r="G15" s="56"/>
      <c r="I15" s="27">
        <f>O25</f>
        <v>35.179008816416662</v>
      </c>
      <c r="J15" s="78">
        <v>-13.3</v>
      </c>
      <c r="K15" s="12" t="s">
        <v>21</v>
      </c>
      <c r="L15" s="51">
        <f>I15+J15</f>
        <v>21.879008816416661</v>
      </c>
      <c r="M15" s="12"/>
      <c r="N15" s="12"/>
      <c r="O15" s="29"/>
      <c r="P15" s="26"/>
      <c r="Q15" s="40">
        <v>2021</v>
      </c>
      <c r="R15" s="89">
        <v>0.74739999999999995</v>
      </c>
    </row>
    <row r="16" spans="1:23" ht="15.75" thickBot="1" x14ac:dyDescent="0.3">
      <c r="A16" s="80">
        <f>G24</f>
        <v>71.308512538000002</v>
      </c>
      <c r="B16" s="82">
        <f>-(D15)</f>
        <v>-19.383068246583331</v>
      </c>
      <c r="C16" s="12" t="s">
        <v>22</v>
      </c>
      <c r="D16" s="51">
        <f>A16+B16</f>
        <v>51.925444291416667</v>
      </c>
      <c r="E16" s="12"/>
      <c r="F16" s="55"/>
      <c r="G16" s="56"/>
      <c r="I16" s="80">
        <f>O24</f>
        <v>76.754201053999992</v>
      </c>
      <c r="J16" s="82">
        <f>-(L15)</f>
        <v>-21.879008816416661</v>
      </c>
      <c r="K16" s="12" t="s">
        <v>22</v>
      </c>
      <c r="L16" s="51">
        <f>I16+J16</f>
        <v>54.875192237583335</v>
      </c>
      <c r="M16" s="12"/>
      <c r="N16" s="12"/>
      <c r="O16" s="29"/>
      <c r="Q16" s="36">
        <v>2022</v>
      </c>
      <c r="R16" s="89">
        <v>0.79510000000000003</v>
      </c>
      <c r="S16" t="s">
        <v>56</v>
      </c>
    </row>
    <row r="17" spans="1:18" ht="15.75" thickBot="1" x14ac:dyDescent="0.3">
      <c r="A17" s="80">
        <f>G13</f>
        <v>2977.8380224166667</v>
      </c>
      <c r="B17" s="82">
        <f>-(D16)</f>
        <v>-51.925444291416667</v>
      </c>
      <c r="C17" s="12" t="s">
        <v>23</v>
      </c>
      <c r="D17" s="28">
        <f>A17+B17</f>
        <v>2925.9125781252501</v>
      </c>
      <c r="E17" s="12" t="s">
        <v>25</v>
      </c>
      <c r="F17" s="55"/>
      <c r="G17" s="56"/>
      <c r="I17" s="27">
        <f>O13</f>
        <v>3204.7417105833333</v>
      </c>
      <c r="J17" s="79">
        <f>-(L16)</f>
        <v>-54.875192237583335</v>
      </c>
      <c r="K17" s="12" t="s">
        <v>23</v>
      </c>
      <c r="L17" s="28">
        <f>I17+J17</f>
        <v>3149.8665183457501</v>
      </c>
      <c r="M17" s="12" t="s">
        <v>25</v>
      </c>
      <c r="N17" s="12"/>
      <c r="O17" s="29"/>
      <c r="P17" s="35"/>
      <c r="Q17" s="39">
        <v>2023</v>
      </c>
      <c r="R17" s="35"/>
    </row>
    <row r="18" spans="1:18" ht="15.75" thickBot="1" x14ac:dyDescent="0.3">
      <c r="A18" s="11"/>
      <c r="B18" s="2"/>
      <c r="C18" s="2"/>
      <c r="D18" s="2"/>
      <c r="E18" s="2"/>
      <c r="F18" s="62" t="s">
        <v>24</v>
      </c>
      <c r="G18" s="63">
        <f>D17</f>
        <v>2925.9125781252501</v>
      </c>
      <c r="H18" s="5"/>
      <c r="I18" s="11" t="s">
        <v>19</v>
      </c>
      <c r="J18" s="2"/>
      <c r="K18" s="2"/>
      <c r="L18" s="2"/>
      <c r="M18" s="2"/>
      <c r="N18" s="62" t="s">
        <v>35</v>
      </c>
      <c r="O18" s="63">
        <f>L17</f>
        <v>3149.8665183457501</v>
      </c>
      <c r="P18" s="26" t="s">
        <v>30</v>
      </c>
      <c r="Q18" s="32"/>
      <c r="R18" s="25"/>
    </row>
    <row r="19" spans="1:18" x14ac:dyDescent="0.25">
      <c r="A19" s="11" t="s">
        <v>10</v>
      </c>
      <c r="B19" s="2"/>
      <c r="C19" s="2"/>
      <c r="D19" s="2" t="s">
        <v>11</v>
      </c>
      <c r="E19" s="2" t="s">
        <v>12</v>
      </c>
      <c r="F19" s="71">
        <v>7.2999999999999995E-2</v>
      </c>
      <c r="G19" s="72">
        <f>G18*F19</f>
        <v>213.59161820314324</v>
      </c>
      <c r="H19" s="5"/>
      <c r="I19" s="11" t="s">
        <v>10</v>
      </c>
      <c r="J19" s="2"/>
      <c r="K19" s="2"/>
      <c r="L19" s="2" t="s">
        <v>11</v>
      </c>
      <c r="M19" s="2" t="s">
        <v>12</v>
      </c>
      <c r="N19" s="71">
        <v>7.2999999999999995E-2</v>
      </c>
      <c r="O19" s="72">
        <f>O18*N19</f>
        <v>229.94025583923974</v>
      </c>
      <c r="Q19" s="5"/>
    </row>
    <row r="20" spans="1:18" x14ac:dyDescent="0.25">
      <c r="A20" s="18" t="s">
        <v>70</v>
      </c>
      <c r="B20" s="19"/>
      <c r="C20" s="19"/>
      <c r="D20" s="19" t="s">
        <v>69</v>
      </c>
      <c r="E20" s="2" t="s">
        <v>13</v>
      </c>
      <c r="F20" s="71">
        <v>1.525E-2</v>
      </c>
      <c r="G20" s="60">
        <f>G18*F20</f>
        <v>44.620166816410062</v>
      </c>
      <c r="H20" s="5"/>
      <c r="I20" s="18" t="s">
        <v>70</v>
      </c>
      <c r="J20" s="19"/>
      <c r="K20" s="19"/>
      <c r="L20" s="19" t="s">
        <v>69</v>
      </c>
      <c r="M20" s="2" t="s">
        <v>13</v>
      </c>
      <c r="N20" s="71">
        <v>1.525E-2</v>
      </c>
      <c r="O20" s="60">
        <f>O18*N20</f>
        <v>48.035464404772689</v>
      </c>
      <c r="Q20" s="5"/>
    </row>
    <row r="21" spans="1:18" x14ac:dyDescent="0.25">
      <c r="A21" s="11" t="s">
        <v>71</v>
      </c>
      <c r="B21" s="2"/>
      <c r="C21" s="2"/>
      <c r="D21" s="2" t="s">
        <v>72</v>
      </c>
      <c r="E21" s="2" t="s">
        <v>12</v>
      </c>
      <c r="F21" s="71">
        <v>9.2999999999999999E-2</v>
      </c>
      <c r="G21" s="60">
        <f>G18*F21</f>
        <v>272.10986976564828</v>
      </c>
      <c r="H21" s="5"/>
      <c r="I21" s="11" t="s">
        <v>71</v>
      </c>
      <c r="J21" s="2"/>
      <c r="K21" s="2"/>
      <c r="L21" s="2" t="s">
        <v>72</v>
      </c>
      <c r="M21" s="2" t="s">
        <v>12</v>
      </c>
      <c r="N21" s="71">
        <v>9.2999999999999999E-2</v>
      </c>
      <c r="O21" s="60">
        <f>O18*N21</f>
        <v>292.93758620615478</v>
      </c>
      <c r="Q21" s="5"/>
    </row>
    <row r="22" spans="1:18" x14ac:dyDescent="0.25">
      <c r="A22" s="11" t="s">
        <v>73</v>
      </c>
      <c r="B22" s="2"/>
      <c r="C22" s="2"/>
      <c r="D22" s="2"/>
      <c r="E22" s="2" t="s">
        <v>12</v>
      </c>
      <c r="F22" s="71">
        <v>1.2500000000000001E-2</v>
      </c>
      <c r="G22" s="60">
        <f>G18*F22</f>
        <v>36.57390722656563</v>
      </c>
      <c r="H22" s="5"/>
      <c r="I22" s="11" t="s">
        <v>73</v>
      </c>
      <c r="J22" s="2"/>
      <c r="K22" s="2"/>
      <c r="L22" s="2"/>
      <c r="M22" s="2" t="s">
        <v>12</v>
      </c>
      <c r="N22" s="71">
        <v>1.2500000000000001E-2</v>
      </c>
      <c r="O22" s="60">
        <f>O18*N22</f>
        <v>39.373331479321877</v>
      </c>
      <c r="Q22" s="5"/>
    </row>
    <row r="23" spans="1:18" x14ac:dyDescent="0.25">
      <c r="A23" s="11" t="s">
        <v>14</v>
      </c>
      <c r="B23" s="2"/>
      <c r="C23" s="2"/>
      <c r="D23" s="2"/>
      <c r="E23" s="2"/>
      <c r="F23" s="65" t="s">
        <v>58</v>
      </c>
      <c r="G23" s="66">
        <f>G13-6.65</f>
        <v>2971.1880224166666</v>
      </c>
      <c r="H23" s="5"/>
      <c r="I23" s="11" t="s">
        <v>14</v>
      </c>
      <c r="J23" s="2"/>
      <c r="K23" s="2"/>
      <c r="L23" s="2"/>
      <c r="M23" s="2"/>
      <c r="N23" s="19" t="s">
        <v>58</v>
      </c>
      <c r="O23" s="76">
        <f>O13-6.65</f>
        <v>3198.0917105833332</v>
      </c>
      <c r="P23" s="5"/>
    </row>
    <row r="24" spans="1:18" x14ac:dyDescent="0.25">
      <c r="A24" s="11" t="s">
        <v>68</v>
      </c>
      <c r="B24" s="2"/>
      <c r="C24" s="2" t="s">
        <v>78</v>
      </c>
      <c r="D24" s="2"/>
      <c r="E24" s="2" t="s">
        <v>15</v>
      </c>
      <c r="F24" s="64">
        <v>2.4E-2</v>
      </c>
      <c r="G24" s="67">
        <f>G23*F24</f>
        <v>71.308512538000002</v>
      </c>
      <c r="H24" s="5"/>
      <c r="I24" s="11" t="s">
        <v>68</v>
      </c>
      <c r="J24" s="2"/>
      <c r="K24" s="2" t="s">
        <v>74</v>
      </c>
      <c r="L24" s="2"/>
      <c r="M24" s="2" t="s">
        <v>15</v>
      </c>
      <c r="N24" s="64">
        <v>2.4E-2</v>
      </c>
      <c r="O24" s="67">
        <f>O23*N24</f>
        <v>76.754201053999992</v>
      </c>
      <c r="P24" s="5" t="s">
        <v>32</v>
      </c>
      <c r="Q24" s="68">
        <v>2.1999999999999999E-2</v>
      </c>
      <c r="R24" t="s">
        <v>64</v>
      </c>
    </row>
    <row r="25" spans="1:18" x14ac:dyDescent="0.25">
      <c r="A25" s="11"/>
      <c r="B25" s="2"/>
      <c r="C25" s="2"/>
      <c r="D25" s="2"/>
      <c r="E25" s="2" t="s">
        <v>16</v>
      </c>
      <c r="F25" s="64">
        <v>1.0999999999999999E-2</v>
      </c>
      <c r="G25" s="67">
        <f>G23*F25</f>
        <v>32.683068246583332</v>
      </c>
      <c r="H25" s="5"/>
      <c r="I25" s="11"/>
      <c r="J25" s="2"/>
      <c r="K25" s="2"/>
      <c r="L25" s="2"/>
      <c r="M25" s="2" t="s">
        <v>16</v>
      </c>
      <c r="N25" s="64">
        <v>1.0999999999999999E-2</v>
      </c>
      <c r="O25" s="67">
        <f>O23*N25</f>
        <v>35.179008816416662</v>
      </c>
      <c r="P25" s="5" t="s">
        <v>33</v>
      </c>
      <c r="Q25" s="68">
        <v>2.3E-2</v>
      </c>
      <c r="R25" t="s">
        <v>64</v>
      </c>
    </row>
    <row r="26" spans="1:18" x14ac:dyDescent="0.25">
      <c r="A26" s="11"/>
      <c r="B26" s="2"/>
      <c r="C26" s="2"/>
      <c r="D26" s="2" t="s">
        <v>17</v>
      </c>
      <c r="E26" s="2"/>
      <c r="F26" s="64">
        <v>0.2</v>
      </c>
      <c r="G26" s="60">
        <f>G25*F26</f>
        <v>6.5366136493166671</v>
      </c>
      <c r="H26" s="5"/>
      <c r="I26" s="11"/>
      <c r="J26" s="2"/>
      <c r="K26" s="2"/>
      <c r="L26" s="2" t="s">
        <v>17</v>
      </c>
      <c r="M26" s="2"/>
      <c r="N26" s="64">
        <v>0.2</v>
      </c>
      <c r="O26" s="60">
        <f>O25*N26</f>
        <v>7.0358017632833327</v>
      </c>
      <c r="P26" s="8" t="s">
        <v>57</v>
      </c>
      <c r="Q26" s="68">
        <v>2.4E-2</v>
      </c>
      <c r="R26" t="s">
        <v>64</v>
      </c>
    </row>
    <row r="27" spans="1:18" x14ac:dyDescent="0.25">
      <c r="A27" s="11"/>
      <c r="B27" s="2"/>
      <c r="C27" s="2"/>
      <c r="D27" s="2" t="s">
        <v>18</v>
      </c>
      <c r="E27" s="2"/>
      <c r="F27" s="64">
        <v>5.5E-2</v>
      </c>
      <c r="G27" s="60">
        <f>G26*F27</f>
        <v>0.3595137507124167</v>
      </c>
      <c r="H27" s="5"/>
      <c r="I27" s="11"/>
      <c r="J27" s="2"/>
      <c r="K27" s="2"/>
      <c r="L27" s="2" t="s">
        <v>18</v>
      </c>
      <c r="M27" s="2"/>
      <c r="N27" s="64">
        <v>5.5E-2</v>
      </c>
      <c r="O27" s="60">
        <f>O26*N27</f>
        <v>0.38696909698058329</v>
      </c>
      <c r="P27" s="14" t="s">
        <v>59</v>
      </c>
      <c r="Q27" s="68">
        <v>2.4E-2</v>
      </c>
      <c r="R27" t="s">
        <v>64</v>
      </c>
    </row>
    <row r="28" spans="1:18" x14ac:dyDescent="0.25">
      <c r="A28" s="11"/>
      <c r="B28" s="2"/>
      <c r="C28" s="2"/>
      <c r="D28" s="2"/>
      <c r="E28" s="2"/>
      <c r="F28" s="73" t="s">
        <v>20</v>
      </c>
      <c r="G28" s="74">
        <f>SUM(G13+G19+G20+G21+G22+G24+G25+G26+G27)</f>
        <v>3655.6212926130461</v>
      </c>
      <c r="H28" s="5"/>
      <c r="I28" s="11"/>
      <c r="J28" s="2"/>
      <c r="K28" s="2"/>
      <c r="L28" s="2"/>
      <c r="M28" s="2"/>
      <c r="N28" s="73" t="s">
        <v>20</v>
      </c>
      <c r="O28" s="74">
        <f>SUM(O13+O19+O20+O21+O22+O24+O25+O26+O27)</f>
        <v>3934.3843292435026</v>
      </c>
      <c r="P28" s="6" t="s">
        <v>60</v>
      </c>
      <c r="Q28" s="68">
        <v>2.4E-2</v>
      </c>
      <c r="R28" t="s">
        <v>64</v>
      </c>
    </row>
    <row r="29" spans="1:18" ht="15.75" thickBot="1" x14ac:dyDescent="0.3">
      <c r="A29" s="21"/>
      <c r="B29" s="22"/>
      <c r="C29" s="2"/>
      <c r="D29" s="2"/>
      <c r="E29" s="2"/>
      <c r="F29" s="57"/>
      <c r="G29" s="58"/>
      <c r="H29" s="5"/>
      <c r="I29" s="21"/>
      <c r="J29" s="22"/>
      <c r="K29" s="2"/>
      <c r="L29" s="2"/>
      <c r="M29" s="2"/>
      <c r="N29" s="15"/>
      <c r="O29" s="17"/>
      <c r="P29" s="6" t="s">
        <v>61</v>
      </c>
      <c r="Q29" s="68">
        <v>2.4E-2</v>
      </c>
      <c r="R29" t="s">
        <v>64</v>
      </c>
    </row>
    <row r="30" spans="1:18" ht="15.75" thickBot="1" x14ac:dyDescent="0.3">
      <c r="A30" s="18"/>
      <c r="B30" s="90" t="s">
        <v>44</v>
      </c>
      <c r="C30" s="91"/>
      <c r="D30" s="48" t="s">
        <v>43</v>
      </c>
      <c r="E30" s="10" t="s">
        <v>75</v>
      </c>
      <c r="F30" s="59"/>
      <c r="G30" s="75">
        <f>G28</f>
        <v>3655.6212926130461</v>
      </c>
      <c r="I30" s="18"/>
      <c r="J30" s="92" t="s">
        <v>45</v>
      </c>
      <c r="K30" s="93"/>
      <c r="L30" s="46" t="s">
        <v>46</v>
      </c>
      <c r="M30" s="47" t="s">
        <v>75</v>
      </c>
      <c r="N30" s="43"/>
      <c r="O30" s="50">
        <f>O28</f>
        <v>3934.3843292435026</v>
      </c>
      <c r="P30" t="s">
        <v>62</v>
      </c>
      <c r="Q30" s="68">
        <v>2.4E-2</v>
      </c>
      <c r="R30" t="s">
        <v>64</v>
      </c>
    </row>
    <row r="31" spans="1:18" x14ac:dyDescent="0.25">
      <c r="A31" s="18"/>
      <c r="B31" s="19"/>
      <c r="C31" s="19"/>
      <c r="D31" s="19"/>
      <c r="E31" s="19"/>
      <c r="F31" s="54"/>
      <c r="G31" s="53"/>
      <c r="I31" s="11"/>
      <c r="J31" s="2"/>
      <c r="K31" s="2"/>
      <c r="L31" s="2"/>
      <c r="M31" s="2"/>
      <c r="N31" s="2"/>
      <c r="O31" s="3"/>
      <c r="P31" t="s">
        <v>63</v>
      </c>
      <c r="Q31" s="68">
        <v>2.4E-2</v>
      </c>
      <c r="R31" t="s">
        <v>64</v>
      </c>
    </row>
    <row r="32" spans="1:18" x14ac:dyDescent="0.25">
      <c r="A32" s="69">
        <f>G28</f>
        <v>3655.6212926130461</v>
      </c>
      <c r="B32" s="2" t="s">
        <v>47</v>
      </c>
      <c r="C32" s="2"/>
      <c r="D32" s="2"/>
      <c r="E32" s="2"/>
      <c r="F32" s="54"/>
      <c r="G32" s="53"/>
      <c r="I32" s="69">
        <f>O28</f>
        <v>3934.3843292435026</v>
      </c>
      <c r="J32" s="2" t="s">
        <v>47</v>
      </c>
      <c r="K32" s="2"/>
      <c r="L32" s="2"/>
      <c r="M32" s="2"/>
      <c r="N32" s="2"/>
      <c r="O32" s="3"/>
      <c r="P32" t="s">
        <v>65</v>
      </c>
      <c r="Q32" s="68">
        <v>2.4E-2</v>
      </c>
      <c r="R32" t="s">
        <v>64</v>
      </c>
    </row>
    <row r="33" spans="1:18" x14ac:dyDescent="0.25">
      <c r="A33" s="81">
        <f>A32*12</f>
        <v>43867.455511356551</v>
      </c>
      <c r="B33" s="2" t="s">
        <v>48</v>
      </c>
      <c r="C33" s="2"/>
      <c r="D33" s="2"/>
      <c r="E33" s="2"/>
      <c r="F33" s="2"/>
      <c r="G33" s="3"/>
      <c r="I33" s="81">
        <f>I32*12</f>
        <v>47212.61195092203</v>
      </c>
      <c r="J33" s="2" t="s">
        <v>48</v>
      </c>
      <c r="K33" s="2"/>
      <c r="L33" s="2"/>
      <c r="M33" s="2"/>
      <c r="N33" s="2"/>
      <c r="O33" s="3"/>
      <c r="P33" t="s">
        <v>66</v>
      </c>
      <c r="Q33" s="68">
        <v>2.4E-2</v>
      </c>
      <c r="R33" t="s">
        <v>64</v>
      </c>
    </row>
    <row r="34" spans="1:18" ht="15.75" thickBot="1" x14ac:dyDescent="0.3">
      <c r="A34" s="13"/>
      <c r="B34" s="4" t="s">
        <v>49</v>
      </c>
      <c r="C34" s="4"/>
      <c r="D34" s="4"/>
      <c r="E34" s="4"/>
      <c r="F34" s="4"/>
      <c r="G34" s="49"/>
      <c r="I34" s="13"/>
      <c r="J34" s="4" t="s">
        <v>50</v>
      </c>
      <c r="K34" s="4"/>
      <c r="L34" s="4"/>
      <c r="M34" s="4"/>
      <c r="N34" s="4"/>
      <c r="O34" s="49"/>
      <c r="P34" t="s">
        <v>67</v>
      </c>
      <c r="Q34" s="68">
        <v>2.4E-2</v>
      </c>
      <c r="R34" t="s">
        <v>64</v>
      </c>
    </row>
  </sheetData>
  <mergeCells count="2">
    <mergeCell ref="B30:C30"/>
    <mergeCell ref="J30:K30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S8aStufen_1und2_Erz.ohneAusbild</vt:lpstr>
    </vt:vector>
  </TitlesOfParts>
  <Company>Landkreis Potsdam-Mittelmark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IT-Service</dc:creator>
  <cp:lastModifiedBy>Mitarbeiter PM</cp:lastModifiedBy>
  <cp:lastPrinted>2018-11-08T09:38:24Z</cp:lastPrinted>
  <dcterms:created xsi:type="dcterms:W3CDTF">2015-07-07T07:16:46Z</dcterms:created>
  <dcterms:modified xsi:type="dcterms:W3CDTF">2019-11-01T08:13:13Z</dcterms:modified>
</cp:coreProperties>
</file>